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15" windowWidth="14520" windowHeight="12780"/>
  </bookViews>
  <sheets>
    <sheet name="使用上の注意" sheetId="14" r:id="rId1"/>
    <sheet name="A" sheetId="4" r:id="rId2"/>
    <sheet name="B" sheetId="5" r:id="rId3"/>
    <sheet name="B&quot;" sheetId="8" r:id="rId4"/>
    <sheet name="C" sheetId="6" r:id="rId5"/>
    <sheet name="C&quot;" sheetId="9" r:id="rId6"/>
    <sheet name="D" sheetId="10" r:id="rId7"/>
    <sheet name="E" sheetId="11" r:id="rId8"/>
    <sheet name="F" sheetId="13" r:id="rId9"/>
  </sheets>
  <definedNames>
    <definedName name="_xlnm.Print_Area" localSheetId="1">A!$B$1:$G$28</definedName>
    <definedName name="_xlnm.Print_Area" localSheetId="2">B!$A$1:$F$28</definedName>
    <definedName name="_xlnm.Print_Area" localSheetId="3">'B"'!$B$1:$G$29</definedName>
    <definedName name="_xlnm.Print_Area" localSheetId="4">'C'!$B$1:$G$29</definedName>
    <definedName name="_xlnm.Print_Area" localSheetId="5">'C"'!$B$1:$G$31</definedName>
    <definedName name="_xlnm.Print_Area" localSheetId="6">D!$B$1:$G$26</definedName>
    <definedName name="_xlnm.Print_Area" localSheetId="7">E!$B$1:$G$26</definedName>
    <definedName name="_xlnm.Print_Area" localSheetId="8">F!$B$1:$G$28</definedName>
    <definedName name="_xlnm.Print_Area" localSheetId="0">使用上の注意!$B$1:$C$32</definedName>
    <definedName name="φ4ワイヤ" localSheetId="7">E!$J$3</definedName>
    <definedName name="φ4ワイヤ">D!$J$3</definedName>
    <definedName name="φ5ワイヤ" localSheetId="7">E!$J$4</definedName>
    <definedName name="φ5ワイヤ">D!$J$4</definedName>
    <definedName name="φ6ワイヤ" localSheetId="7">E!$J$5</definedName>
    <definedName name="φ6ワイヤ">D!$J$5</definedName>
    <definedName name="φ8ワイヤ" localSheetId="7">E!$J$6</definedName>
    <definedName name="φ8ワイヤ">D!$J$6</definedName>
    <definedName name="バトンパイプ径" localSheetId="1">A!#REF!</definedName>
    <definedName name="バトンパイプ径" localSheetId="2">B!#REF!</definedName>
    <definedName name="バトンパイプ径" localSheetId="3">'B"'!#REF!</definedName>
    <definedName name="バトンパイプ径" localSheetId="4">'C'!#REF!</definedName>
    <definedName name="バトンパイプ径" localSheetId="5">'C"'!#REF!</definedName>
    <definedName name="バトンパイプ径" localSheetId="6">D!#REF!</definedName>
    <definedName name="バトンパイプ径" localSheetId="7">E!#REF!</definedName>
    <definedName name="バトンパイプ径" localSheetId="8">F!#REF!</definedName>
    <definedName name="バトンパイプ径">#REF!</definedName>
    <definedName name="バトンパイプ肉厚" localSheetId="1">A!#REF!</definedName>
    <definedName name="バトンパイプ肉厚" localSheetId="2">B!#REF!</definedName>
    <definedName name="バトンパイプ肉厚" localSheetId="3">'B"'!#REF!</definedName>
    <definedName name="バトンパイプ肉厚" localSheetId="4">'C'!#REF!</definedName>
    <definedName name="バトンパイプ肉厚" localSheetId="5">'C"'!#REF!</definedName>
    <definedName name="バトンパイプ肉厚" localSheetId="6">D!#REF!</definedName>
    <definedName name="バトンパイプ肉厚" localSheetId="7">E!#REF!</definedName>
    <definedName name="バトンパイプ肉厚" localSheetId="8">F!#REF!</definedName>
    <definedName name="バトンパイプ肉厚">#REF!</definedName>
  </definedNames>
  <calcPr calcId="145621"/>
</workbook>
</file>

<file path=xl/calcChain.xml><?xml version="1.0" encoding="utf-8"?>
<calcChain xmlns="http://schemas.openxmlformats.org/spreadsheetml/2006/main">
  <c r="D25" i="6" l="1"/>
  <c r="D27" i="6"/>
  <c r="E27" i="6"/>
  <c r="D28" i="6"/>
  <c r="E26" i="6"/>
  <c r="E24" i="13" l="1"/>
  <c r="E25" i="13"/>
  <c r="E26" i="13"/>
  <c r="E23" i="13"/>
  <c r="E24" i="11"/>
  <c r="D25" i="11"/>
  <c r="D27" i="13"/>
  <c r="K11" i="13"/>
  <c r="D22" i="13" s="1"/>
  <c r="E16" i="13" s="1"/>
  <c r="C27" i="5"/>
  <c r="D26" i="4"/>
  <c r="D27" i="4" s="1"/>
  <c r="K11" i="11"/>
  <c r="D22" i="11" s="1"/>
  <c r="E16" i="11" s="1"/>
  <c r="D24" i="10"/>
  <c r="D25" i="10" s="1"/>
  <c r="E24" i="10"/>
  <c r="K11" i="10"/>
  <c r="D22" i="10" s="1"/>
  <c r="E16" i="10" s="1"/>
  <c r="E26" i="9"/>
  <c r="E28" i="9" s="1"/>
  <c r="D29" i="9"/>
  <c r="D28" i="9"/>
  <c r="D27" i="9"/>
  <c r="K12" i="9"/>
  <c r="K11" i="9"/>
  <c r="K16" i="9" s="1"/>
  <c r="E26" i="8"/>
  <c r="E27" i="8" s="1"/>
  <c r="D27" i="8"/>
  <c r="D28" i="8" s="1"/>
  <c r="K12" i="8"/>
  <c r="K11" i="8"/>
  <c r="D25" i="8" s="1"/>
  <c r="E18" i="8" s="1"/>
  <c r="J26" i="6"/>
  <c r="D26" i="5"/>
  <c r="J24" i="5" s="1"/>
  <c r="N24" i="6"/>
  <c r="M24" i="6"/>
  <c r="K12" i="6"/>
  <c r="K11" i="6"/>
  <c r="E18" i="6" s="1"/>
  <c r="L24" i="5"/>
  <c r="K24" i="5"/>
  <c r="J12" i="5"/>
  <c r="J11" i="5"/>
  <c r="C25" i="5" s="1"/>
  <c r="D18" i="5" s="1"/>
  <c r="L24" i="4"/>
  <c r="K24" i="4"/>
  <c r="K12" i="4"/>
  <c r="K11" i="4"/>
  <c r="D25" i="4" s="1"/>
  <c r="E14" i="9"/>
  <c r="E14" i="8"/>
  <c r="E14" i="6"/>
  <c r="E14" i="4"/>
  <c r="E14" i="10"/>
  <c r="E14" i="11"/>
  <c r="D14" i="5"/>
  <c r="E14" i="13"/>
  <c r="F16" i="13" l="1"/>
  <c r="C17" i="13" s="1"/>
  <c r="F16" i="11"/>
  <c r="C17" i="11" s="1"/>
  <c r="F16" i="10"/>
  <c r="C17" i="10" s="1"/>
  <c r="F18" i="9"/>
  <c r="C20" i="9" s="1"/>
  <c r="F18" i="6"/>
  <c r="C20" i="6" s="1"/>
  <c r="F18" i="8"/>
  <c r="C20" i="8" s="1"/>
  <c r="E18" i="5"/>
  <c r="B20" i="5" s="1"/>
  <c r="E18" i="4"/>
  <c r="F18" i="4" s="1"/>
  <c r="C20" i="4" s="1"/>
  <c r="E18" i="10"/>
  <c r="E18" i="13"/>
  <c r="E18" i="11"/>
  <c r="E27" i="9"/>
  <c r="E29" i="9" s="1"/>
  <c r="D30" i="9"/>
  <c r="E17" i="9"/>
  <c r="F17" i="9" s="1"/>
  <c r="C19" i="9" s="1"/>
  <c r="D25" i="9"/>
  <c r="E18" i="9" s="1"/>
  <c r="K16" i="8"/>
  <c r="N27" i="6"/>
  <c r="I26" i="5"/>
  <c r="K24" i="6"/>
  <c r="K26" i="6" s="1"/>
  <c r="N25" i="6"/>
  <c r="J25" i="6"/>
  <c r="M25" i="6"/>
  <c r="M26" i="6"/>
  <c r="N26" i="6"/>
  <c r="L25" i="5"/>
  <c r="I25" i="5"/>
  <c r="K25" i="5"/>
  <c r="J25" i="5"/>
  <c r="J26" i="5"/>
  <c r="K26" i="5"/>
  <c r="L26" i="5"/>
  <c r="K25" i="4"/>
  <c r="J25" i="4"/>
  <c r="L25" i="4"/>
  <c r="I27" i="5" l="1"/>
  <c r="K25" i="6"/>
  <c r="E21" i="9"/>
  <c r="J27" i="6"/>
  <c r="J28" i="6" s="1"/>
  <c r="L24" i="6"/>
  <c r="M27" i="6"/>
  <c r="M28" i="6" s="1"/>
  <c r="K27" i="6"/>
  <c r="N28" i="6"/>
  <c r="J27" i="5"/>
  <c r="K27" i="5"/>
  <c r="L27" i="5"/>
  <c r="K28" i="6" l="1"/>
  <c r="L25" i="6"/>
  <c r="L27" i="6"/>
  <c r="L26" i="6"/>
  <c r="J16" i="5"/>
  <c r="D17" i="5" s="1"/>
  <c r="D21" i="5" l="1"/>
  <c r="E17" i="5"/>
  <c r="B19" i="5" s="1"/>
  <c r="E17" i="8"/>
  <c r="L28" i="6"/>
  <c r="K16" i="6" s="1"/>
  <c r="E17" i="6" s="1"/>
  <c r="E21" i="8" l="1"/>
  <c r="F17" i="8"/>
  <c r="C19" i="8" s="1"/>
  <c r="E21" i="6"/>
  <c r="F17" i="6"/>
  <c r="C19" i="6" s="1"/>
  <c r="K26" i="4"/>
  <c r="K27" i="4" s="1"/>
  <c r="L26" i="4"/>
  <c r="L27" i="4" s="1"/>
  <c r="J26" i="4"/>
  <c r="J27" i="4" s="1"/>
  <c r="K16" i="4" l="1"/>
  <c r="E17" i="4" l="1"/>
  <c r="E21" i="4" l="1"/>
  <c r="F17" i="4"/>
  <c r="C19" i="4" s="1"/>
</calcChain>
</file>

<file path=xl/sharedStrings.xml><?xml version="1.0" encoding="utf-8"?>
<sst xmlns="http://schemas.openxmlformats.org/spreadsheetml/2006/main" count="381" uniqueCount="98">
  <si>
    <t>吊りスパン</t>
    <rPh sb="0" eb="1">
      <t>ツ</t>
    </rPh>
    <phoneticPr fontId="1"/>
  </si>
  <si>
    <t>積載１</t>
    <rPh sb="0" eb="2">
      <t>セキサイ</t>
    </rPh>
    <phoneticPr fontId="1"/>
  </si>
  <si>
    <t>積載２</t>
    <rPh sb="0" eb="2">
      <t>セキサイ</t>
    </rPh>
    <phoneticPr fontId="1"/>
  </si>
  <si>
    <t>合計</t>
    <rPh sb="0" eb="2">
      <t>ゴウケイ</t>
    </rPh>
    <phoneticPr fontId="1"/>
  </si>
  <si>
    <t>積載量</t>
    <rPh sb="0" eb="3">
      <t>セキサイリョウ</t>
    </rPh>
    <phoneticPr fontId="1"/>
  </si>
  <si>
    <t>積載位置</t>
    <rPh sb="0" eb="2">
      <t>セキサイ</t>
    </rPh>
    <rPh sb="2" eb="4">
      <t>イチ</t>
    </rPh>
    <phoneticPr fontId="1"/>
  </si>
  <si>
    <t>積載３</t>
    <rPh sb="0" eb="2">
      <t>セキサイ</t>
    </rPh>
    <phoneticPr fontId="1"/>
  </si>
  <si>
    <t>積載４</t>
    <rPh sb="0" eb="2">
      <t>セキサイ</t>
    </rPh>
    <phoneticPr fontId="1"/>
  </si>
  <si>
    <t>中央</t>
    <rPh sb="0" eb="2">
      <t>チュウオウ</t>
    </rPh>
    <phoneticPr fontId="1"/>
  </si>
  <si>
    <t>積載合計</t>
    <rPh sb="0" eb="2">
      <t>セキサイ</t>
    </rPh>
    <rPh sb="2" eb="4">
      <t>ゴウケイ</t>
    </rPh>
    <phoneticPr fontId="1"/>
  </si>
  <si>
    <t>バトン径</t>
    <rPh sb="3" eb="4">
      <t>ケイ</t>
    </rPh>
    <phoneticPr fontId="1"/>
  </si>
  <si>
    <t>肉厚</t>
    <rPh sb="0" eb="2">
      <t>ニクアツ</t>
    </rPh>
    <phoneticPr fontId="1"/>
  </si>
  <si>
    <t>L (mm)</t>
    <phoneticPr fontId="1"/>
  </si>
  <si>
    <t>t (mm)</t>
    <phoneticPr fontId="1"/>
  </si>
  <si>
    <t>許容応力度</t>
    <rPh sb="0" eb="2">
      <t>キョヨウ</t>
    </rPh>
    <rPh sb="2" eb="4">
      <t>オウリョク</t>
    </rPh>
    <rPh sb="4" eb="5">
      <t>ド</t>
    </rPh>
    <phoneticPr fontId="1"/>
  </si>
  <si>
    <t>判　定</t>
    <rPh sb="0" eb="1">
      <t>ハン</t>
    </rPh>
    <rPh sb="2" eb="3">
      <t>サダム</t>
    </rPh>
    <phoneticPr fontId="1"/>
  </si>
  <si>
    <t>等分布積載</t>
    <rPh sb="0" eb="3">
      <t>トウブンプ</t>
    </rPh>
    <rPh sb="3" eb="5">
      <t>セキサイ</t>
    </rPh>
    <phoneticPr fontId="1"/>
  </si>
  <si>
    <t>積載点１</t>
    <rPh sb="0" eb="2">
      <t>セキサイ</t>
    </rPh>
    <rPh sb="2" eb="3">
      <t>テン</t>
    </rPh>
    <phoneticPr fontId="1"/>
  </si>
  <si>
    <t>積載点２</t>
    <rPh sb="0" eb="2">
      <t>セキサイ</t>
    </rPh>
    <rPh sb="2" eb="3">
      <t>テン</t>
    </rPh>
    <phoneticPr fontId="1"/>
  </si>
  <si>
    <t>M (kgｆ･cm)</t>
    <phoneticPr fontId="1"/>
  </si>
  <si>
    <r>
      <t>σ</t>
    </r>
    <r>
      <rPr>
        <vertAlign val="subscript"/>
        <sz val="11"/>
        <color theme="1"/>
        <rFont val="ＭＳ Ｐゴシック"/>
        <family val="3"/>
        <charset val="128"/>
        <scheme val="minor"/>
      </rPr>
      <t>a</t>
    </r>
    <r>
      <rPr>
        <sz val="11"/>
        <color theme="1"/>
        <rFont val="ＭＳ Ｐゴシック"/>
        <family val="2"/>
        <charset val="128"/>
        <scheme val="minor"/>
      </rPr>
      <t xml:space="preserve"> </t>
    </r>
    <r>
      <rPr>
        <sz val="11"/>
        <color theme="1"/>
        <rFont val="ＭＳ Ｐゴシック"/>
        <family val="3"/>
        <charset val="128"/>
        <scheme val="minor"/>
      </rPr>
      <t>(</t>
    </r>
    <r>
      <rPr>
        <sz val="11"/>
        <color theme="1"/>
        <rFont val="ＭＳ Ｐゴシック"/>
        <family val="2"/>
        <charset val="128"/>
        <scheme val="minor"/>
      </rPr>
      <t>kgｆ/cm</t>
    </r>
    <r>
      <rPr>
        <vertAlign val="superscript"/>
        <sz val="11"/>
        <color theme="1"/>
        <rFont val="ＭＳ Ｐゴシック"/>
        <family val="3"/>
        <charset val="128"/>
        <scheme val="minor"/>
      </rPr>
      <t>2</t>
    </r>
    <r>
      <rPr>
        <sz val="11"/>
        <color theme="1"/>
        <rFont val="ＭＳ Ｐゴシック"/>
        <family val="3"/>
        <charset val="128"/>
        <scheme val="minor"/>
      </rPr>
      <t>)</t>
    </r>
    <phoneticPr fontId="1"/>
  </si>
  <si>
    <t>曲げモーメント　M (kg･cm)</t>
    <rPh sb="0" eb="1">
      <t>マ</t>
    </rPh>
    <phoneticPr fontId="1"/>
  </si>
  <si>
    <t>吊点A</t>
    <rPh sb="0" eb="1">
      <t>ツリ</t>
    </rPh>
    <rPh sb="1" eb="2">
      <t>テン</t>
    </rPh>
    <phoneticPr fontId="1"/>
  </si>
  <si>
    <t>吊点B</t>
    <rPh sb="0" eb="1">
      <t>ツリ</t>
    </rPh>
    <rPh sb="1" eb="2">
      <t>テン</t>
    </rPh>
    <phoneticPr fontId="1"/>
  </si>
  <si>
    <t>断面係数</t>
    <rPh sb="0" eb="2">
      <t>ダンメン</t>
    </rPh>
    <rPh sb="2" eb="4">
      <t>ケイスウ</t>
    </rPh>
    <phoneticPr fontId="1"/>
  </si>
  <si>
    <r>
      <t>Z (</t>
    </r>
    <r>
      <rPr>
        <sz val="11"/>
        <color theme="1"/>
        <rFont val="ＭＳ Ｐゴシック"/>
        <family val="2"/>
        <charset val="128"/>
        <scheme val="minor"/>
      </rPr>
      <t>cm</t>
    </r>
    <r>
      <rPr>
        <vertAlign val="superscript"/>
        <sz val="11"/>
        <color theme="1"/>
        <rFont val="ＭＳ Ｐゴシック"/>
        <family val="3"/>
        <charset val="128"/>
        <scheme val="minor"/>
      </rPr>
      <t>3</t>
    </r>
    <r>
      <rPr>
        <sz val="11"/>
        <color theme="1"/>
        <rFont val="ＭＳ Ｐゴシック"/>
        <family val="3"/>
        <charset val="128"/>
        <scheme val="minor"/>
      </rPr>
      <t>)</t>
    </r>
    <phoneticPr fontId="1"/>
  </si>
  <si>
    <t>D (mm)</t>
    <phoneticPr fontId="1"/>
  </si>
  <si>
    <t>バトン自重</t>
    <rPh sb="3" eb="5">
      <t>ジジュウ</t>
    </rPh>
    <phoneticPr fontId="1"/>
  </si>
  <si>
    <t>(kg/m)</t>
    <phoneticPr fontId="1"/>
  </si>
  <si>
    <t>w (kg/m)</t>
    <phoneticPr fontId="1"/>
  </si>
  <si>
    <t>W (kg)</t>
    <phoneticPr fontId="1"/>
  </si>
  <si>
    <t>a (mm)</t>
    <phoneticPr fontId="1"/>
  </si>
  <si>
    <t>0～a</t>
    <phoneticPr fontId="1"/>
  </si>
  <si>
    <t>a～L</t>
    <phoneticPr fontId="1"/>
  </si>
  <si>
    <t>M=Pbｘ/L</t>
    <phoneticPr fontId="1"/>
  </si>
  <si>
    <t>M=Pa(L-x)/L</t>
    <phoneticPr fontId="1"/>
  </si>
  <si>
    <t>曲げモーメント計算式</t>
    <rPh sb="0" eb="1">
      <t>マ</t>
    </rPh>
    <rPh sb="7" eb="9">
      <t>ケイサン</t>
    </rPh>
    <rPh sb="9" eb="10">
      <t>シキ</t>
    </rPh>
    <phoneticPr fontId="1"/>
  </si>
  <si>
    <t>最大曲げモーメント</t>
    <rPh sb="0" eb="2">
      <t>サイダイ</t>
    </rPh>
    <rPh sb="2" eb="3">
      <t>マ</t>
    </rPh>
    <phoneticPr fontId="1"/>
  </si>
  <si>
    <t>最大応力度</t>
    <rPh sb="0" eb="2">
      <t>サイダイ</t>
    </rPh>
    <rPh sb="2" eb="4">
      <t>オウリョク</t>
    </rPh>
    <rPh sb="4" eb="5">
      <t>ド</t>
    </rPh>
    <phoneticPr fontId="1"/>
  </si>
  <si>
    <r>
      <t>σ</t>
    </r>
    <r>
      <rPr>
        <vertAlign val="subscript"/>
        <sz val="11"/>
        <color theme="1"/>
        <rFont val="ＭＳ Ｐゴシック"/>
        <family val="3"/>
        <charset val="128"/>
        <scheme val="minor"/>
      </rPr>
      <t>max</t>
    </r>
    <r>
      <rPr>
        <sz val="11"/>
        <color theme="1"/>
        <rFont val="ＭＳ Ｐゴシック"/>
        <family val="2"/>
        <charset val="128"/>
        <scheme val="minor"/>
      </rPr>
      <t xml:space="preserve"> </t>
    </r>
    <r>
      <rPr>
        <sz val="11"/>
        <color theme="1"/>
        <rFont val="ＭＳ Ｐゴシック"/>
        <family val="3"/>
        <charset val="128"/>
        <scheme val="minor"/>
      </rPr>
      <t>(</t>
    </r>
    <r>
      <rPr>
        <sz val="11"/>
        <color theme="1"/>
        <rFont val="ＭＳ Ｐゴシック"/>
        <family val="2"/>
        <charset val="128"/>
        <scheme val="minor"/>
      </rPr>
      <t>kgｆ/cm</t>
    </r>
    <r>
      <rPr>
        <vertAlign val="superscript"/>
        <sz val="11"/>
        <color theme="1"/>
        <rFont val="ＭＳ Ｐゴシック"/>
        <family val="3"/>
        <charset val="128"/>
        <scheme val="minor"/>
      </rPr>
      <t>2</t>
    </r>
    <r>
      <rPr>
        <sz val="11"/>
        <color theme="1"/>
        <rFont val="ＭＳ Ｐゴシック"/>
        <family val="3"/>
        <charset val="128"/>
        <scheme val="minor"/>
      </rPr>
      <t>)</t>
    </r>
    <phoneticPr fontId="1"/>
  </si>
  <si>
    <t>kgf</t>
    <phoneticPr fontId="1"/>
  </si>
  <si>
    <t>t (mm)</t>
    <phoneticPr fontId="1"/>
  </si>
  <si>
    <t>ワイヤ径</t>
    <rPh sb="3" eb="4">
      <t>ケイ</t>
    </rPh>
    <phoneticPr fontId="1"/>
  </si>
  <si>
    <t>φ4ワイヤ</t>
  </si>
  <si>
    <t>φ4ワイヤ</t>
    <phoneticPr fontId="1"/>
  </si>
  <si>
    <t>φ5ワイヤ</t>
  </si>
  <si>
    <t>φ5ワイヤ</t>
    <phoneticPr fontId="1"/>
  </si>
  <si>
    <t>φ6ワイヤ</t>
  </si>
  <si>
    <t>φ6ワイヤ</t>
    <phoneticPr fontId="1"/>
  </si>
  <si>
    <t>φ8ワイヤ</t>
    <phoneticPr fontId="1"/>
  </si>
  <si>
    <t>(mm)</t>
    <phoneticPr fontId="1"/>
  </si>
  <si>
    <t>M (kgｆ･cm)</t>
    <phoneticPr fontId="1"/>
  </si>
  <si>
    <t>(kgｆ)</t>
    <phoneticPr fontId="1"/>
  </si>
  <si>
    <t>最大吊点反力</t>
    <rPh sb="0" eb="2">
      <t>サイダイ</t>
    </rPh>
    <rPh sb="2" eb="3">
      <t>ツリ</t>
    </rPh>
    <rPh sb="3" eb="4">
      <t>テン</t>
    </rPh>
    <rPh sb="4" eb="6">
      <t>ハンリョク</t>
    </rPh>
    <phoneticPr fontId="1"/>
  </si>
  <si>
    <r>
      <t>(</t>
    </r>
    <r>
      <rPr>
        <sz val="11"/>
        <color theme="1"/>
        <rFont val="ＭＳ Ｐゴシック"/>
        <family val="2"/>
        <charset val="128"/>
        <scheme val="minor"/>
      </rPr>
      <t>kgｆ</t>
    </r>
    <r>
      <rPr>
        <sz val="11"/>
        <color theme="1"/>
        <rFont val="ＭＳ Ｐゴシック"/>
        <family val="3"/>
        <charset val="128"/>
        <scheme val="minor"/>
      </rPr>
      <t>)</t>
    </r>
    <phoneticPr fontId="1"/>
  </si>
  <si>
    <t>(kgｆ)</t>
    <phoneticPr fontId="1"/>
  </si>
  <si>
    <t>許容吊点反力</t>
    <rPh sb="0" eb="2">
      <t>キョヨウ</t>
    </rPh>
    <rPh sb="2" eb="3">
      <t>ツリ</t>
    </rPh>
    <rPh sb="3" eb="4">
      <t>テン</t>
    </rPh>
    <rPh sb="4" eb="6">
      <t>ハンリョク</t>
    </rPh>
    <phoneticPr fontId="1"/>
  </si>
  <si>
    <t>補助バトン自重</t>
    <rPh sb="0" eb="2">
      <t>ホジョ</t>
    </rPh>
    <rPh sb="5" eb="7">
      <t>ジジュウ</t>
    </rPh>
    <phoneticPr fontId="1"/>
  </si>
  <si>
    <t>中央集中積載</t>
    <rPh sb="0" eb="2">
      <t>チュウオウ</t>
    </rPh>
    <rPh sb="2" eb="4">
      <t>シュウチュウ</t>
    </rPh>
    <rPh sb="4" eb="6">
      <t>セキサイ</t>
    </rPh>
    <phoneticPr fontId="1"/>
  </si>
  <si>
    <t>連続中央集中積載</t>
    <rPh sb="0" eb="2">
      <t>レンゾク</t>
    </rPh>
    <rPh sb="2" eb="4">
      <t>チュウオウ</t>
    </rPh>
    <rPh sb="4" eb="6">
      <t>シュウチュウ</t>
    </rPh>
    <rPh sb="6" eb="8">
      <t>セキサイ</t>
    </rPh>
    <phoneticPr fontId="1"/>
  </si>
  <si>
    <t>中間分散積載</t>
    <rPh sb="0" eb="2">
      <t>チュウカン</t>
    </rPh>
    <rPh sb="2" eb="4">
      <t>ブンサン</t>
    </rPh>
    <rPh sb="4" eb="6">
      <t>セキサイ</t>
    </rPh>
    <phoneticPr fontId="1"/>
  </si>
  <si>
    <t>連続中間分散積載</t>
    <rPh sb="0" eb="2">
      <t>レンゾク</t>
    </rPh>
    <rPh sb="2" eb="4">
      <t>チュウカン</t>
    </rPh>
    <rPh sb="4" eb="6">
      <t>ブンサン</t>
    </rPh>
    <rPh sb="6" eb="8">
      <t>セキサイ</t>
    </rPh>
    <phoneticPr fontId="1"/>
  </si>
  <si>
    <t>吊点積載</t>
    <rPh sb="0" eb="1">
      <t>ツリ</t>
    </rPh>
    <rPh sb="1" eb="2">
      <t>テン</t>
    </rPh>
    <rPh sb="2" eb="4">
      <t>セキサイ</t>
    </rPh>
    <phoneticPr fontId="1"/>
  </si>
  <si>
    <t>補助バトンにて中央集中積載</t>
    <rPh sb="0" eb="2">
      <t>ホジョ</t>
    </rPh>
    <rPh sb="7" eb="9">
      <t>チュウオウ</t>
    </rPh>
    <rPh sb="9" eb="11">
      <t>シュウチュウ</t>
    </rPh>
    <rPh sb="11" eb="13">
      <t>セキサイ</t>
    </rPh>
    <phoneticPr fontId="1"/>
  </si>
  <si>
    <t>破断力</t>
    <rPh sb="0" eb="2">
      <t>ハダン</t>
    </rPh>
    <rPh sb="2" eb="3">
      <t>リョク</t>
    </rPh>
    <phoneticPr fontId="1"/>
  </si>
  <si>
    <t>照明器具等</t>
    <rPh sb="0" eb="2">
      <t>ショウメイ</t>
    </rPh>
    <rPh sb="2" eb="4">
      <t>キグ</t>
    </rPh>
    <rPh sb="4" eb="5">
      <t>トウ</t>
    </rPh>
    <phoneticPr fontId="1"/>
  </si>
  <si>
    <t>フライダクト等</t>
    <rPh sb="6" eb="7">
      <t>トウ</t>
    </rPh>
    <phoneticPr fontId="1"/>
  </si>
  <si>
    <t>照明器具吊下げパイプ</t>
    <rPh sb="0" eb="2">
      <t>ショウメイ</t>
    </rPh>
    <rPh sb="2" eb="4">
      <t>キグ</t>
    </rPh>
    <rPh sb="4" eb="5">
      <t>ツ</t>
    </rPh>
    <rPh sb="5" eb="6">
      <t>サ</t>
    </rPh>
    <phoneticPr fontId="1"/>
  </si>
  <si>
    <t>照明バトン等</t>
    <rPh sb="0" eb="2">
      <t>ショウメイ</t>
    </rPh>
    <rPh sb="5" eb="6">
      <t>トウ</t>
    </rPh>
    <phoneticPr fontId="1"/>
  </si>
  <si>
    <t>W (kg)</t>
    <phoneticPr fontId="1"/>
  </si>
  <si>
    <t>0～a</t>
    <phoneticPr fontId="1"/>
  </si>
  <si>
    <t>ケーブル、ケーブルかご等1/2スパンまでの荷重</t>
    <rPh sb="11" eb="12">
      <t>トウ</t>
    </rPh>
    <rPh sb="21" eb="23">
      <t>カジュウ</t>
    </rPh>
    <phoneticPr fontId="1"/>
  </si>
  <si>
    <r>
      <t>Z (</t>
    </r>
    <r>
      <rPr>
        <sz val="11"/>
        <color theme="1"/>
        <rFont val="ＭＳ Ｐゴシック"/>
        <family val="2"/>
        <charset val="128"/>
        <scheme val="minor"/>
      </rPr>
      <t>cm</t>
    </r>
    <r>
      <rPr>
        <vertAlign val="superscript"/>
        <sz val="11"/>
        <color theme="1"/>
        <rFont val="ＭＳ Ｐゴシック"/>
        <family val="3"/>
        <charset val="128"/>
        <scheme val="minor"/>
      </rPr>
      <t>3</t>
    </r>
    <r>
      <rPr>
        <sz val="11"/>
        <color theme="1"/>
        <rFont val="ＭＳ Ｐゴシック"/>
        <family val="3"/>
        <charset val="128"/>
        <scheme val="minor"/>
      </rPr>
      <t>)</t>
    </r>
    <phoneticPr fontId="1"/>
  </si>
  <si>
    <r>
      <t>(</t>
    </r>
    <r>
      <rPr>
        <sz val="11"/>
        <color theme="1"/>
        <rFont val="ＭＳ Ｐゴシック"/>
        <family val="2"/>
        <charset val="128"/>
        <scheme val="minor"/>
      </rPr>
      <t>kgｆ</t>
    </r>
    <r>
      <rPr>
        <sz val="11"/>
        <color theme="1"/>
        <rFont val="ＭＳ Ｐゴシック"/>
        <family val="3"/>
        <charset val="128"/>
        <scheme val="minor"/>
      </rPr>
      <t>)</t>
    </r>
    <phoneticPr fontId="1"/>
  </si>
  <si>
    <r>
      <t>σ</t>
    </r>
    <r>
      <rPr>
        <vertAlign val="subscript"/>
        <sz val="11"/>
        <color theme="1"/>
        <rFont val="ＭＳ Ｐゴシック"/>
        <family val="3"/>
        <charset val="128"/>
        <scheme val="minor"/>
      </rPr>
      <t>a</t>
    </r>
    <r>
      <rPr>
        <sz val="11"/>
        <color theme="1"/>
        <rFont val="ＭＳ Ｐゴシック"/>
        <family val="2"/>
        <charset val="128"/>
        <scheme val="minor"/>
      </rPr>
      <t xml:space="preserve"> </t>
    </r>
    <r>
      <rPr>
        <sz val="11"/>
        <color theme="1"/>
        <rFont val="ＭＳ Ｐゴシック"/>
        <family val="3"/>
        <charset val="128"/>
        <scheme val="minor"/>
      </rPr>
      <t>(</t>
    </r>
    <r>
      <rPr>
        <sz val="11"/>
        <color theme="1"/>
        <rFont val="ＭＳ Ｐゴシック"/>
        <family val="2"/>
        <charset val="128"/>
        <scheme val="minor"/>
      </rPr>
      <t>kgｆ/cm</t>
    </r>
    <r>
      <rPr>
        <vertAlign val="superscript"/>
        <sz val="11"/>
        <color theme="1"/>
        <rFont val="ＭＳ Ｐゴシック"/>
        <family val="3"/>
        <charset val="128"/>
        <scheme val="minor"/>
      </rPr>
      <t>2</t>
    </r>
    <r>
      <rPr>
        <sz val="11"/>
        <color theme="1"/>
        <rFont val="ＭＳ Ｐゴシック"/>
        <family val="3"/>
        <charset val="128"/>
        <scheme val="minor"/>
      </rPr>
      <t>)</t>
    </r>
    <phoneticPr fontId="1"/>
  </si>
  <si>
    <r>
      <t>σ</t>
    </r>
    <r>
      <rPr>
        <vertAlign val="subscript"/>
        <sz val="11"/>
        <color theme="1"/>
        <rFont val="ＭＳ Ｐゴシック"/>
        <family val="3"/>
        <charset val="128"/>
        <scheme val="minor"/>
      </rPr>
      <t>max</t>
    </r>
    <r>
      <rPr>
        <sz val="11"/>
        <color theme="1"/>
        <rFont val="ＭＳ Ｐゴシック"/>
        <family val="2"/>
        <charset val="128"/>
        <scheme val="minor"/>
      </rPr>
      <t xml:space="preserve"> </t>
    </r>
    <r>
      <rPr>
        <sz val="11"/>
        <color theme="1"/>
        <rFont val="ＭＳ Ｐゴシック"/>
        <family val="3"/>
        <charset val="128"/>
        <scheme val="minor"/>
      </rPr>
      <t>(</t>
    </r>
    <r>
      <rPr>
        <sz val="11"/>
        <color theme="1"/>
        <rFont val="ＭＳ Ｐゴシック"/>
        <family val="2"/>
        <charset val="128"/>
        <scheme val="minor"/>
      </rPr>
      <t>kgｆ/cm</t>
    </r>
    <r>
      <rPr>
        <vertAlign val="superscript"/>
        <sz val="11"/>
        <color theme="1"/>
        <rFont val="ＭＳ Ｐゴシック"/>
        <family val="3"/>
        <charset val="128"/>
        <scheme val="minor"/>
      </rPr>
      <t>2</t>
    </r>
    <r>
      <rPr>
        <sz val="11"/>
        <color theme="1"/>
        <rFont val="ＭＳ Ｐゴシック"/>
        <family val="3"/>
        <charset val="128"/>
        <scheme val="minor"/>
      </rPr>
      <t>)</t>
    </r>
    <phoneticPr fontId="1"/>
  </si>
  <si>
    <t>のセルに数値を選択若しくは入力ください</t>
  </si>
  <si>
    <t>のセルに数値を選択若しくは入力ください</t>
    <rPh sb="4" eb="6">
      <t>スウチ</t>
    </rPh>
    <rPh sb="7" eb="9">
      <t>センタク</t>
    </rPh>
    <rPh sb="9" eb="10">
      <t>モ</t>
    </rPh>
    <rPh sb="13" eb="15">
      <t>ニュウリョク</t>
    </rPh>
    <phoneticPr fontId="1"/>
  </si>
  <si>
    <t>ソフトウェアの使用にあたって</t>
  </si>
  <si>
    <t>本ソフトウェアを使用される場合は、以下の点にご注意ください。</t>
  </si>
  <si>
    <t>1）本ソフトウェアは「JATET-M-6020-1吊物バトン積載量表示指針」の計算式を基に、装置の仕様(吊りピッチ、バトンパイプ径・厚さ、積載物の質量)を入力することにより吊物バトンの許容積載量を計算するソフトウェアです。吊り方の条件に合わせてA～Fを選択して使用してください。</t>
  </si>
  <si>
    <t>2）本ソフトウェアで使用する各数値・計算式は下記を引用・準拠しています。</t>
  </si>
  <si>
    <t>1）ワイヤロープ破断力とバトンパイプ曲げ応力度にて許容積載量を判定していますが、表示されている定格、または吊物装置メーカーで規定されている全積載量は超えないように注意してください。.</t>
  </si>
  <si>
    <t>1）本ソフトウェアの全部または一部を公益社団法人 劇場演出空間技術協会（以下JATET）の事前の了承なしに第三者に譲渡、交換、転貸、再配布、使用許諾すること、公衆送信または可能な状態にすることはできません。</t>
  </si>
  <si>
    <t>1）JATETの許可なく本ソフトウェアの製品の全部または一部を複製することはできません。</t>
  </si>
  <si>
    <t>1）JATETは使用者がソフトウェアを使用して作成した著作物、創作物に関して一切の責任及び義務を負いません。</t>
  </si>
  <si>
    <t>2）本ソフトウェアの計算結果はあくまで積載限度の目安であり、結果による運用の責任は負いかねます。あらかじめご了承ください。</t>
  </si>
  <si>
    <t>3）操作が適切であるか否かを問わず、または使用者の改造により本ソフトウェアに何らかの障害が生じたとしても、JATETでは一切の保証は致しません。</t>
  </si>
  <si>
    <t>免責</t>
    <phoneticPr fontId="1"/>
  </si>
  <si>
    <t>著作権</t>
    <phoneticPr fontId="1"/>
  </si>
  <si>
    <t>使用権の許諾</t>
    <phoneticPr fontId="1"/>
  </si>
  <si>
    <t>注意事項</t>
    <phoneticPr fontId="1"/>
  </si>
  <si>
    <t>ソフトウェアの概要</t>
    <phoneticPr fontId="1"/>
  </si>
  <si>
    <r>
      <t>　③</t>
    </r>
    <r>
      <rPr>
        <sz val="7"/>
        <color theme="1"/>
        <rFont val="Times New Roman"/>
        <family val="1"/>
      </rPr>
      <t xml:space="preserve"> </t>
    </r>
    <r>
      <rPr>
        <sz val="10.5"/>
        <color theme="1"/>
        <rFont val="HG丸ｺﾞｼｯｸM-PRO"/>
        <family val="3"/>
        <charset val="128"/>
      </rPr>
      <t>ワイヤロープ安全率（ワイヤ破断力の1/10）：JATET-M-6030-3 吊物機構安全指針・同解説</t>
    </r>
    <phoneticPr fontId="1"/>
  </si>
  <si>
    <r>
      <t>　②</t>
    </r>
    <r>
      <rPr>
        <sz val="10.5"/>
        <color theme="1"/>
        <rFont val="HG丸ｺﾞｼｯｸM-PRO"/>
        <family val="3"/>
        <charset val="128"/>
      </rPr>
      <t>バトンパイプ引張強さ：JIS G 3444（STK400）一般構造用炭素鋼鋼管</t>
    </r>
    <phoneticPr fontId="1"/>
  </si>
  <si>
    <r>
      <t>　①</t>
    </r>
    <r>
      <rPr>
        <sz val="10.5"/>
        <color theme="1"/>
        <rFont val="HG丸ｺﾞｼｯｸM-PRO"/>
        <family val="3"/>
        <charset val="128"/>
      </rPr>
      <t>ワイヤロープ破断力：JIS G 3525 ワイヤロープ</t>
    </r>
    <phoneticPr fontId="1"/>
  </si>
  <si>
    <t>　④バトンパイブ応力判定：鋼構造設計規準-許容応力度設計法（（一社）日本建築学会）</t>
    <phoneticPr fontId="1"/>
  </si>
  <si>
    <t>　　　　　　　　　　　　　JIS G 3445（STKM400）機械構造用炭素鋼鋼管</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</si>
</sst>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 "/>
    <numFmt numFmtId="177" formatCode="#,##0_ "/>
    <numFmt numFmtId="178" formatCode="0.0_ "/>
    <numFmt numFmtId="179" formatCode="#,##0_);[Red]\(#,##0\)"/>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b/>
      <sz val="11"/>
      <color theme="1"/>
      <name val="ＭＳ Ｐゴシック"/>
      <family val="3"/>
      <charset val="128"/>
      <scheme val="minor"/>
    </font>
    <font>
      <vertAlign val="superscript"/>
      <sz val="11"/>
      <color theme="1"/>
      <name val="ＭＳ Ｐゴシック"/>
      <family val="3"/>
      <charset val="128"/>
      <scheme val="minor"/>
    </font>
    <font>
      <b/>
      <sz val="11"/>
      <color rgb="FFFF0000"/>
      <name val="ＭＳ Ｐゴシック"/>
      <family val="3"/>
      <charset val="128"/>
      <scheme val="minor"/>
    </font>
    <font>
      <vertAlign val="subscript"/>
      <sz val="11"/>
      <color theme="1"/>
      <name val="ＭＳ Ｐゴシック"/>
      <family val="3"/>
      <charset val="128"/>
      <scheme val="minor"/>
    </font>
    <font>
      <sz val="9"/>
      <color theme="1"/>
      <name val="ＭＳ Ｐゴシック"/>
      <family val="2"/>
      <charset val="128"/>
      <scheme val="minor"/>
    </font>
    <font>
      <b/>
      <sz val="11"/>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1"/>
      <color rgb="FFFF0000"/>
      <name val="ＭＳ Ｐゴシック"/>
      <family val="3"/>
      <charset val="128"/>
      <scheme val="minor"/>
    </font>
    <font>
      <b/>
      <sz val="12"/>
      <color theme="1"/>
      <name val="ＭＳ Ｐゴシック"/>
      <family val="3"/>
      <charset val="128"/>
      <scheme val="minor"/>
    </font>
    <font>
      <i/>
      <sz val="10"/>
      <color rgb="FFFF0000"/>
      <name val="ＭＳ Ｐゴシック"/>
      <family val="3"/>
      <charset val="128"/>
      <scheme val="minor"/>
    </font>
    <font>
      <sz val="11"/>
      <color rgb="FFFF0000"/>
      <name val="ＭＳ Ｐゴシック"/>
      <family val="3"/>
      <charset val="128"/>
      <scheme val="minor"/>
    </font>
    <font>
      <b/>
      <sz val="10"/>
      <color theme="1"/>
      <name val="ＭＳ Ｐゴシック"/>
      <family val="3"/>
      <charset val="128"/>
      <scheme val="minor"/>
    </font>
    <font>
      <sz val="11"/>
      <color theme="1"/>
      <name val="HG丸ｺﾞｼｯｸM-PRO"/>
      <family val="3"/>
      <charset val="128"/>
    </font>
    <font>
      <b/>
      <sz val="14"/>
      <color theme="1"/>
      <name val="HG丸ｺﾞｼｯｸM-PRO"/>
      <family val="3"/>
      <charset val="128"/>
    </font>
    <font>
      <sz val="10.5"/>
      <color theme="1"/>
      <name val="HG丸ｺﾞｼｯｸM-PRO"/>
      <family val="3"/>
      <charset val="128"/>
    </font>
    <font>
      <sz val="7"/>
      <color theme="1"/>
      <name val="Times New Roman"/>
      <family val="1"/>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s>
  <borders count="29">
    <border>
      <left/>
      <right/>
      <top/>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right/>
      <top style="hair">
        <color auto="1"/>
      </top>
      <bottom style="hair">
        <color auto="1"/>
      </bottom>
      <diagonal/>
    </border>
    <border>
      <left/>
      <right/>
      <top style="hair">
        <color auto="1"/>
      </top>
      <bottom/>
      <diagonal/>
    </border>
    <border>
      <left style="hair">
        <color auto="1"/>
      </left>
      <right style="hair">
        <color auto="1"/>
      </right>
      <top/>
      <bottom/>
      <diagonal/>
    </border>
    <border>
      <left style="hair">
        <color auto="1"/>
      </left>
      <right/>
      <top/>
      <bottom/>
      <diagonal/>
    </border>
    <border>
      <left style="hair">
        <color auto="1"/>
      </left>
      <right style="medium">
        <color auto="1"/>
      </right>
      <top style="hair">
        <color auto="1"/>
      </top>
      <bottom style="hair">
        <color auto="1"/>
      </bottom>
      <diagonal/>
    </border>
    <border>
      <left style="medium">
        <color auto="1"/>
      </left>
      <right style="medium">
        <color auto="1"/>
      </right>
      <top style="medium">
        <color auto="1"/>
      </top>
      <bottom style="hair">
        <color auto="1"/>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top/>
      <bottom style="hair">
        <color auto="1"/>
      </bottom>
      <diagonal/>
    </border>
    <border>
      <left style="hair">
        <color auto="1"/>
      </left>
      <right style="hair">
        <color auto="1"/>
      </right>
      <top style="hair">
        <color auto="1"/>
      </top>
      <bottom style="medium">
        <color auto="1"/>
      </bottom>
      <diagonal/>
    </border>
    <border>
      <left style="medium">
        <color auto="1"/>
      </left>
      <right/>
      <top style="medium">
        <color auto="1"/>
      </top>
      <bottom style="hair">
        <color auto="1"/>
      </bottom>
      <diagonal/>
    </border>
    <border>
      <left style="medium">
        <color auto="1"/>
      </left>
      <right/>
      <top style="hair">
        <color auto="1"/>
      </top>
      <bottom style="hair">
        <color auto="1"/>
      </bottom>
      <diagonal/>
    </border>
    <border>
      <left style="medium">
        <color auto="1"/>
      </left>
      <right style="medium">
        <color auto="1"/>
      </right>
      <top style="medium">
        <color auto="1"/>
      </top>
      <bottom style="medium">
        <color auto="1"/>
      </bottom>
      <diagonal/>
    </border>
    <border>
      <left style="hair">
        <color auto="1"/>
      </left>
      <right/>
      <top/>
      <bottom style="hair">
        <color auto="1"/>
      </bottom>
      <diagonal/>
    </border>
    <border>
      <left/>
      <right/>
      <top style="medium">
        <color auto="1"/>
      </top>
      <bottom/>
      <diagonal/>
    </border>
    <border>
      <left style="medium">
        <color auto="1"/>
      </left>
      <right style="medium">
        <color auto="1"/>
      </right>
      <top style="hair">
        <color auto="1"/>
      </top>
      <bottom/>
      <diagonal/>
    </border>
    <border>
      <left style="hair">
        <color auto="1"/>
      </left>
      <right style="hair">
        <color auto="1"/>
      </right>
      <top style="medium">
        <color auto="1"/>
      </top>
      <bottom style="hair">
        <color auto="1"/>
      </bottom>
      <diagonal/>
    </border>
    <border>
      <left style="medium">
        <color auto="1"/>
      </left>
      <right/>
      <top style="medium">
        <color auto="1"/>
      </top>
      <bottom/>
      <diagonal/>
    </border>
  </borders>
  <cellStyleXfs count="1">
    <xf numFmtId="0" fontId="0" fillId="0" borderId="0">
      <alignment vertical="center"/>
    </xf>
  </cellStyleXfs>
  <cellXfs count="136">
    <xf numFmtId="0" fontId="0" fillId="0" borderId="0" xfId="0">
      <alignment vertical="center"/>
    </xf>
    <xf numFmtId="177" fontId="0" fillId="5" borderId="14" xfId="0" applyNumberFormat="1" applyFill="1" applyBorder="1" applyAlignment="1" applyProtection="1">
      <alignment horizontal="center" vertical="center"/>
      <protection locked="0"/>
    </xf>
    <xf numFmtId="178" fontId="0" fillId="5" borderId="15" xfId="0" applyNumberFormat="1" applyFill="1" applyBorder="1" applyAlignment="1" applyProtection="1">
      <alignment horizontal="center" vertical="center"/>
      <protection locked="0"/>
    </xf>
    <xf numFmtId="178" fontId="0" fillId="5" borderId="26" xfId="0" applyNumberFormat="1" applyFill="1" applyBorder="1" applyAlignment="1" applyProtection="1">
      <alignment horizontal="center" vertical="center"/>
      <protection locked="0"/>
    </xf>
    <xf numFmtId="179" fontId="0" fillId="5" borderId="17" xfId="0" applyNumberFormat="1" applyFill="1" applyBorder="1" applyAlignment="1" applyProtection="1">
      <alignment horizontal="center" vertical="center"/>
      <protection locked="0"/>
    </xf>
    <xf numFmtId="179" fontId="0" fillId="5" borderId="21" xfId="0" applyNumberFormat="1" applyFill="1" applyBorder="1" applyAlignment="1" applyProtection="1">
      <alignment horizontal="center" vertical="center"/>
      <protection locked="0"/>
    </xf>
    <xf numFmtId="179" fontId="0" fillId="5" borderId="16" xfId="0" applyNumberFormat="1" applyFill="1" applyBorder="1" applyAlignment="1" applyProtection="1">
      <alignment horizontal="center" vertical="center"/>
      <protection locked="0"/>
    </xf>
    <xf numFmtId="179" fontId="0" fillId="5" borderId="28" xfId="0" applyNumberFormat="1" applyFill="1" applyBorder="1" applyAlignment="1" applyProtection="1">
      <alignment horizontal="center" vertical="center"/>
      <protection locked="0"/>
    </xf>
    <xf numFmtId="179" fontId="0" fillId="5" borderId="14" xfId="0" applyNumberFormat="1" applyFill="1" applyBorder="1" applyAlignment="1" applyProtection="1">
      <alignment horizontal="center" vertical="center"/>
      <protection locked="0"/>
    </xf>
    <xf numFmtId="179" fontId="0" fillId="5" borderId="15" xfId="0" applyNumberFormat="1" applyFill="1" applyBorder="1" applyAlignment="1" applyProtection="1">
      <alignment horizontal="center" vertical="center"/>
      <protection locked="0"/>
    </xf>
    <xf numFmtId="0" fontId="0" fillId="0" borderId="0" xfId="0" applyFill="1" applyProtection="1">
      <alignment vertical="center"/>
    </xf>
    <xf numFmtId="0" fontId="0" fillId="0" borderId="0" xfId="0" applyProtection="1">
      <alignment vertical="center"/>
    </xf>
    <xf numFmtId="0" fontId="0" fillId="3" borderId="0" xfId="0" applyFill="1" applyProtection="1">
      <alignment vertical="center"/>
    </xf>
    <xf numFmtId="0" fontId="4" fillId="3"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vertical="center"/>
    </xf>
    <xf numFmtId="0" fontId="0" fillId="0" borderId="0" xfId="0" applyFill="1" applyAlignment="1" applyProtection="1">
      <alignment vertical="center"/>
    </xf>
    <xf numFmtId="0" fontId="0" fillId="0" borderId="0" xfId="0" applyFill="1" applyAlignment="1" applyProtection="1">
      <alignment horizontal="center" vertical="center"/>
    </xf>
    <xf numFmtId="0" fontId="0" fillId="0" borderId="0" xfId="0" applyFill="1" applyAlignment="1" applyProtection="1">
      <alignment horizontal="left" vertical="center"/>
    </xf>
    <xf numFmtId="0" fontId="2" fillId="0" borderId="0" xfId="0" applyFont="1" applyFill="1" applyAlignment="1" applyProtection="1">
      <alignment vertical="center"/>
    </xf>
    <xf numFmtId="0" fontId="2" fillId="2" borderId="0" xfId="0" applyFont="1" applyFill="1" applyAlignment="1" applyProtection="1">
      <alignment vertical="center"/>
    </xf>
    <xf numFmtId="177" fontId="0" fillId="2" borderId="25" xfId="0" applyNumberFormat="1" applyFill="1" applyBorder="1" applyAlignment="1" applyProtection="1">
      <alignment horizontal="center" vertical="center"/>
    </xf>
    <xf numFmtId="177" fontId="0" fillId="2" borderId="0" xfId="0" applyNumberFormat="1" applyFill="1" applyBorder="1" applyAlignment="1" applyProtection="1">
      <alignment horizontal="center" vertical="center"/>
    </xf>
    <xf numFmtId="177" fontId="0" fillId="0" borderId="0" xfId="0" applyNumberFormat="1" applyFill="1" applyAlignment="1" applyProtection="1">
      <alignment horizontal="center" vertical="center"/>
    </xf>
    <xf numFmtId="0" fontId="2" fillId="3" borderId="0" xfId="0" applyFont="1" applyFill="1" applyAlignment="1" applyProtection="1">
      <alignment vertical="center"/>
    </xf>
    <xf numFmtId="177" fontId="0" fillId="3" borderId="0" xfId="0" applyNumberFormat="1" applyFill="1" applyAlignment="1" applyProtection="1">
      <alignment horizontal="center" vertical="center"/>
    </xf>
    <xf numFmtId="0" fontId="0" fillId="0" borderId="0" xfId="0" applyFill="1" applyBorder="1" applyAlignment="1" applyProtection="1">
      <alignment vertical="center"/>
    </xf>
    <xf numFmtId="0" fontId="4" fillId="4" borderId="17" xfId="0" applyFont="1" applyFill="1" applyBorder="1" applyAlignment="1" applyProtection="1">
      <alignment horizontal="center" vertical="center"/>
    </xf>
    <xf numFmtId="0" fontId="6" fillId="4" borderId="18" xfId="0" applyFont="1" applyFill="1" applyBorder="1" applyAlignment="1" applyProtection="1">
      <alignment horizontal="center" vertical="center"/>
    </xf>
    <xf numFmtId="0" fontId="0" fillId="2" borderId="6" xfId="0" applyFill="1" applyBorder="1" applyProtection="1">
      <alignment vertical="center"/>
    </xf>
    <xf numFmtId="0" fontId="4" fillId="2" borderId="7"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3" borderId="0" xfId="0" applyFont="1" applyFill="1" applyAlignment="1" applyProtection="1">
      <alignment horizontal="center" vertical="center"/>
    </xf>
    <xf numFmtId="0" fontId="3" fillId="0" borderId="0" xfId="0" applyFont="1" applyFill="1" applyAlignment="1" applyProtection="1">
      <alignment horizontal="center" vertical="center"/>
    </xf>
    <xf numFmtId="0" fontId="3" fillId="0" borderId="1" xfId="0" applyFont="1" applyFill="1" applyBorder="1" applyAlignment="1" applyProtection="1">
      <alignment vertical="center"/>
    </xf>
    <xf numFmtId="0" fontId="0" fillId="0" borderId="1" xfId="0" applyFill="1" applyBorder="1" applyAlignment="1" applyProtection="1">
      <alignment horizontal="center" vertical="center"/>
    </xf>
    <xf numFmtId="0" fontId="0" fillId="2" borderId="2" xfId="0"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0" fillId="2" borderId="19" xfId="0" applyFill="1" applyBorder="1" applyAlignment="1" applyProtection="1">
      <alignment horizontal="center" vertical="center"/>
    </xf>
    <xf numFmtId="0" fontId="0" fillId="3" borderId="0" xfId="0" applyFill="1" applyAlignment="1" applyProtection="1">
      <alignment horizontal="center" vertical="center"/>
    </xf>
    <xf numFmtId="0" fontId="0" fillId="0" borderId="1" xfId="0" applyFill="1" applyBorder="1" applyAlignment="1" applyProtection="1">
      <alignment vertical="center"/>
    </xf>
    <xf numFmtId="176" fontId="0" fillId="0" borderId="1" xfId="0" applyNumberFormat="1" applyFill="1" applyBorder="1" applyAlignment="1" applyProtection="1">
      <alignment horizontal="center" vertical="center"/>
    </xf>
    <xf numFmtId="177" fontId="0" fillId="0" borderId="1" xfId="0" applyNumberFormat="1" applyFill="1" applyBorder="1" applyAlignment="1" applyProtection="1">
      <alignment horizontal="center" vertical="center"/>
    </xf>
    <xf numFmtId="0" fontId="0" fillId="2" borderId="19" xfId="0" applyFill="1" applyBorder="1" applyAlignment="1" applyProtection="1">
      <alignment vertical="center"/>
    </xf>
    <xf numFmtId="0" fontId="2" fillId="2" borderId="8" xfId="0" applyFont="1" applyFill="1" applyBorder="1" applyAlignment="1" applyProtection="1">
      <alignment horizontal="center" vertical="center"/>
    </xf>
    <xf numFmtId="0" fontId="0" fillId="2" borderId="9" xfId="0" applyFill="1" applyBorder="1" applyAlignment="1" applyProtection="1">
      <alignment horizontal="center" vertical="center"/>
    </xf>
    <xf numFmtId="0" fontId="0" fillId="2" borderId="9" xfId="0" applyFill="1" applyBorder="1" applyProtection="1">
      <alignment vertical="center"/>
    </xf>
    <xf numFmtId="0" fontId="0" fillId="2" borderId="4" xfId="0" applyFill="1" applyBorder="1" applyAlignment="1" applyProtection="1">
      <alignment vertical="center"/>
    </xf>
    <xf numFmtId="177" fontId="0" fillId="2" borderId="3" xfId="0" applyNumberFormat="1" applyFill="1" applyBorder="1" applyAlignment="1" applyProtection="1">
      <alignment horizontal="center" vertical="center"/>
    </xf>
    <xf numFmtId="0" fontId="0" fillId="2" borderId="24" xfId="0" applyFill="1" applyBorder="1" applyProtection="1">
      <alignment vertical="center"/>
    </xf>
    <xf numFmtId="0" fontId="0" fillId="0" borderId="10" xfId="0" applyFill="1" applyBorder="1" applyAlignment="1" applyProtection="1">
      <alignment horizontal="center" vertical="center"/>
    </xf>
    <xf numFmtId="0" fontId="0" fillId="0" borderId="10" xfId="0" applyFill="1" applyBorder="1" applyProtection="1">
      <alignment vertical="center"/>
    </xf>
    <xf numFmtId="0" fontId="0" fillId="0" borderId="0" xfId="0" applyAlignment="1" applyProtection="1">
      <alignment horizontal="center" vertical="center"/>
    </xf>
    <xf numFmtId="177" fontId="0" fillId="0" borderId="0" xfId="0" applyNumberFormat="1" applyAlignment="1" applyProtection="1">
      <alignment horizontal="center" vertical="center"/>
    </xf>
    <xf numFmtId="0" fontId="2" fillId="2" borderId="20" xfId="0" applyFont="1" applyFill="1" applyBorder="1" applyAlignment="1" applyProtection="1">
      <alignment horizontal="center" vertical="center"/>
    </xf>
    <xf numFmtId="177" fontId="0" fillId="2" borderId="9" xfId="0" applyNumberFormat="1" applyFill="1" applyBorder="1" applyAlignment="1" applyProtection="1">
      <alignment vertical="center"/>
    </xf>
    <xf numFmtId="179" fontId="0" fillId="2" borderId="22" xfId="0" applyNumberFormat="1" applyFill="1" applyBorder="1" applyAlignment="1" applyProtection="1">
      <alignment horizontal="center" vertical="center"/>
    </xf>
    <xf numFmtId="177" fontId="0" fillId="2" borderId="9" xfId="0" applyNumberFormat="1" applyFill="1" applyBorder="1" applyAlignment="1" applyProtection="1">
      <alignment horizontal="center" vertical="center"/>
    </xf>
    <xf numFmtId="177" fontId="0" fillId="0" borderId="1" xfId="0" applyNumberFormat="1" applyFill="1" applyBorder="1" applyAlignment="1" applyProtection="1">
      <alignment vertical="center"/>
    </xf>
    <xf numFmtId="179" fontId="0" fillId="2" borderId="27" xfId="0" applyNumberFormat="1" applyFill="1" applyBorder="1" applyAlignment="1" applyProtection="1">
      <alignment horizontal="center" vertical="center"/>
    </xf>
    <xf numFmtId="179" fontId="0" fillId="2" borderId="9" xfId="0" applyNumberFormat="1" applyFill="1" applyBorder="1" applyAlignment="1" applyProtection="1">
      <alignment horizontal="center" vertical="center"/>
    </xf>
    <xf numFmtId="0" fontId="0" fillId="2" borderId="5" xfId="0" applyFill="1" applyBorder="1" applyProtection="1">
      <alignment vertical="center"/>
    </xf>
    <xf numFmtId="179" fontId="0" fillId="2" borderId="1" xfId="0" applyNumberFormat="1" applyFill="1" applyBorder="1" applyAlignment="1" applyProtection="1">
      <alignment horizontal="center" vertical="center"/>
    </xf>
    <xf numFmtId="177" fontId="8" fillId="2" borderId="9" xfId="0" applyNumberFormat="1" applyFont="1" applyFill="1" applyBorder="1" applyAlignment="1" applyProtection="1">
      <alignment vertical="center" wrapText="1"/>
    </xf>
    <xf numFmtId="0" fontId="10" fillId="0" borderId="0" xfId="0" applyFont="1" applyFill="1" applyProtection="1">
      <alignment vertical="center"/>
    </xf>
    <xf numFmtId="0" fontId="10" fillId="0" borderId="0" xfId="0" applyFont="1" applyProtection="1">
      <alignment vertical="center"/>
    </xf>
    <xf numFmtId="0" fontId="10" fillId="3" borderId="0" xfId="0" applyFont="1" applyFill="1" applyProtection="1">
      <alignment vertical="center"/>
    </xf>
    <xf numFmtId="0" fontId="9" fillId="3" borderId="0" xfId="0" applyFont="1" applyFill="1" applyProtection="1">
      <alignment vertical="center"/>
    </xf>
    <xf numFmtId="0" fontId="10" fillId="2" borderId="0" xfId="0" applyFont="1" applyFill="1" applyProtection="1">
      <alignment vertical="center"/>
    </xf>
    <xf numFmtId="0" fontId="10" fillId="2" borderId="0" xfId="0" applyFont="1" applyFill="1" applyAlignment="1" applyProtection="1">
      <alignment vertical="center"/>
    </xf>
    <xf numFmtId="177" fontId="10" fillId="5" borderId="14" xfId="0" applyNumberFormat="1" applyFont="1" applyFill="1" applyBorder="1" applyAlignment="1" applyProtection="1">
      <alignment horizontal="center" vertical="center"/>
      <protection locked="0"/>
    </xf>
    <xf numFmtId="178" fontId="10" fillId="5" borderId="15" xfId="0" applyNumberFormat="1" applyFont="1" applyFill="1" applyBorder="1" applyAlignment="1" applyProtection="1">
      <alignment horizontal="center" vertical="center"/>
      <protection locked="0"/>
    </xf>
    <xf numFmtId="0" fontId="10" fillId="0" borderId="0" xfId="0" applyFont="1" applyFill="1" applyAlignment="1" applyProtection="1">
      <alignment vertical="center"/>
    </xf>
    <xf numFmtId="0" fontId="10" fillId="0" borderId="0" xfId="0" applyFont="1" applyFill="1" applyAlignment="1" applyProtection="1">
      <alignment horizontal="center" vertical="center"/>
    </xf>
    <xf numFmtId="178" fontId="10" fillId="5" borderId="26" xfId="0" applyNumberFormat="1" applyFont="1" applyFill="1" applyBorder="1" applyAlignment="1" applyProtection="1">
      <alignment horizontal="center" vertical="center"/>
      <protection locked="0"/>
    </xf>
    <xf numFmtId="0" fontId="11" fillId="0" borderId="0" xfId="0" applyFont="1" applyFill="1" applyAlignment="1" applyProtection="1">
      <alignment vertical="center"/>
    </xf>
    <xf numFmtId="0" fontId="11" fillId="2" borderId="0" xfId="0" applyFont="1" applyFill="1" applyAlignment="1" applyProtection="1">
      <alignment vertical="center"/>
    </xf>
    <xf numFmtId="177" fontId="10" fillId="2" borderId="25" xfId="0" applyNumberFormat="1" applyFont="1" applyFill="1" applyBorder="1" applyAlignment="1" applyProtection="1">
      <alignment horizontal="center" vertical="center"/>
    </xf>
    <xf numFmtId="177" fontId="10" fillId="2" borderId="0" xfId="0" applyNumberFormat="1" applyFont="1" applyFill="1" applyBorder="1" applyAlignment="1" applyProtection="1">
      <alignment horizontal="center" vertical="center"/>
    </xf>
    <xf numFmtId="177" fontId="10" fillId="0" borderId="0" xfId="0" applyNumberFormat="1" applyFont="1" applyFill="1" applyAlignment="1" applyProtection="1">
      <alignment horizontal="center" vertical="center"/>
    </xf>
    <xf numFmtId="0" fontId="11" fillId="3" borderId="0" xfId="0" applyFont="1" applyFill="1" applyAlignment="1" applyProtection="1">
      <alignment vertical="center"/>
    </xf>
    <xf numFmtId="177" fontId="10" fillId="3" borderId="0" xfId="0" applyNumberFormat="1" applyFont="1" applyFill="1" applyAlignment="1" applyProtection="1">
      <alignment horizontal="center" vertical="center"/>
    </xf>
    <xf numFmtId="0" fontId="10" fillId="0" borderId="0" xfId="0" applyFont="1" applyFill="1" applyBorder="1" applyAlignment="1" applyProtection="1">
      <alignment vertical="center"/>
    </xf>
    <xf numFmtId="0" fontId="9" fillId="4" borderId="17" xfId="0" applyFont="1" applyFill="1" applyBorder="1" applyAlignment="1" applyProtection="1">
      <alignment horizontal="center" vertical="center"/>
    </xf>
    <xf numFmtId="0" fontId="12" fillId="4" borderId="18" xfId="0" applyFont="1" applyFill="1" applyBorder="1" applyAlignment="1" applyProtection="1">
      <alignment horizontal="center" vertical="center"/>
    </xf>
    <xf numFmtId="0" fontId="10" fillId="2" borderId="6" xfId="0" applyFont="1" applyFill="1" applyBorder="1" applyProtection="1">
      <alignment vertical="center"/>
    </xf>
    <xf numFmtId="0" fontId="9" fillId="2" borderId="7" xfId="0" applyFont="1" applyFill="1" applyBorder="1" applyAlignment="1" applyProtection="1">
      <alignment horizontal="center" vertical="center"/>
    </xf>
    <xf numFmtId="0" fontId="9" fillId="2" borderId="8" xfId="0" applyFont="1" applyFill="1" applyBorder="1" applyAlignment="1" applyProtection="1">
      <alignment horizontal="center" vertical="center"/>
    </xf>
    <xf numFmtId="0" fontId="13" fillId="2" borderId="10" xfId="0" applyFont="1" applyFill="1" applyBorder="1" applyAlignment="1" applyProtection="1">
      <alignment horizontal="center" vertical="center"/>
    </xf>
    <xf numFmtId="0" fontId="13" fillId="3" borderId="0" xfId="0" applyFont="1" applyFill="1" applyAlignment="1" applyProtection="1">
      <alignment horizontal="center" vertical="center"/>
    </xf>
    <xf numFmtId="0" fontId="13" fillId="0" borderId="0" xfId="0" applyFont="1" applyFill="1" applyAlignment="1" applyProtection="1">
      <alignment horizontal="center" vertical="center"/>
    </xf>
    <xf numFmtId="0" fontId="13" fillId="0" borderId="1" xfId="0" applyFont="1" applyFill="1" applyBorder="1" applyAlignment="1" applyProtection="1">
      <alignment vertical="center"/>
    </xf>
    <xf numFmtId="0" fontId="10" fillId="0" borderId="1" xfId="0" applyFont="1" applyFill="1" applyBorder="1" applyAlignment="1" applyProtection="1">
      <alignment horizontal="center" vertical="center"/>
    </xf>
    <xf numFmtId="0" fontId="10" fillId="2" borderId="2" xfId="0" applyFont="1" applyFill="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0" fillId="2" borderId="19" xfId="0" applyFont="1" applyFill="1" applyBorder="1" applyAlignment="1" applyProtection="1">
      <alignment horizontal="center" vertical="center"/>
    </xf>
    <xf numFmtId="0" fontId="10" fillId="3" borderId="0" xfId="0" applyFont="1" applyFill="1" applyAlignment="1" applyProtection="1">
      <alignment horizontal="center" vertical="center"/>
    </xf>
    <xf numFmtId="0" fontId="10" fillId="0" borderId="1" xfId="0" applyFont="1" applyFill="1" applyBorder="1" applyAlignment="1" applyProtection="1">
      <alignment vertical="center"/>
    </xf>
    <xf numFmtId="176" fontId="10" fillId="0" borderId="1" xfId="0" applyNumberFormat="1" applyFont="1" applyFill="1" applyBorder="1" applyAlignment="1" applyProtection="1">
      <alignment horizontal="center" vertical="center"/>
    </xf>
    <xf numFmtId="177" fontId="10" fillId="0" borderId="1" xfId="0" applyNumberFormat="1" applyFont="1" applyFill="1" applyBorder="1" applyAlignment="1" applyProtection="1">
      <alignment horizontal="center" vertical="center"/>
    </xf>
    <xf numFmtId="0" fontId="10" fillId="2" borderId="19" xfId="0" applyFont="1" applyFill="1" applyBorder="1" applyAlignment="1" applyProtection="1">
      <alignment vertical="center"/>
    </xf>
    <xf numFmtId="0" fontId="11" fillId="2" borderId="7"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0" fillId="2" borderId="9" xfId="0" applyFont="1" applyFill="1" applyBorder="1" applyAlignment="1" applyProtection="1">
      <alignment horizontal="center" vertical="center"/>
    </xf>
    <xf numFmtId="0" fontId="10" fillId="2" borderId="9" xfId="0" applyFont="1" applyFill="1" applyBorder="1" applyAlignment="1" applyProtection="1">
      <alignment vertical="center"/>
    </xf>
    <xf numFmtId="179" fontId="10" fillId="2" borderId="13" xfId="0" applyNumberFormat="1" applyFont="1" applyFill="1" applyBorder="1" applyAlignment="1" applyProtection="1">
      <alignment horizontal="center" vertical="center"/>
    </xf>
    <xf numFmtId="179" fontId="10" fillId="5" borderId="23" xfId="0" applyNumberFormat="1" applyFont="1" applyFill="1" applyBorder="1" applyAlignment="1" applyProtection="1">
      <alignment horizontal="right" vertical="center"/>
      <protection locked="0"/>
    </xf>
    <xf numFmtId="0" fontId="10" fillId="2" borderId="9" xfId="0" applyFont="1" applyFill="1" applyBorder="1" applyProtection="1">
      <alignment vertical="center"/>
    </xf>
    <xf numFmtId="0" fontId="10" fillId="2" borderId="4" xfId="0" applyFont="1" applyFill="1" applyBorder="1" applyAlignment="1" applyProtection="1">
      <alignment vertical="center"/>
    </xf>
    <xf numFmtId="177" fontId="10" fillId="2" borderId="3" xfId="0" applyNumberFormat="1" applyFont="1" applyFill="1" applyBorder="1" applyAlignment="1" applyProtection="1">
      <alignment horizontal="center" vertical="center"/>
    </xf>
    <xf numFmtId="0" fontId="10" fillId="2" borderId="24" xfId="0" applyFont="1" applyFill="1" applyBorder="1" applyProtection="1">
      <alignment vertical="center"/>
    </xf>
    <xf numFmtId="0" fontId="10" fillId="0" borderId="10" xfId="0" applyFont="1" applyFill="1" applyBorder="1" applyAlignment="1" applyProtection="1">
      <alignment horizontal="center" vertical="center"/>
    </xf>
    <xf numFmtId="0" fontId="10" fillId="0" borderId="10" xfId="0" applyFont="1" applyFill="1" applyBorder="1" applyProtection="1">
      <alignment vertical="center"/>
    </xf>
    <xf numFmtId="0" fontId="10" fillId="0" borderId="0" xfId="0" applyFont="1" applyAlignment="1" applyProtection="1">
      <alignment horizontal="center" vertical="center"/>
    </xf>
    <xf numFmtId="177" fontId="10" fillId="0" borderId="0" xfId="0" applyNumberFormat="1" applyFont="1" applyAlignment="1" applyProtection="1">
      <alignment horizontal="center" vertical="center"/>
    </xf>
    <xf numFmtId="0" fontId="14" fillId="3" borderId="0" xfId="0" applyFont="1" applyFill="1" applyProtection="1">
      <alignment vertical="center"/>
    </xf>
    <xf numFmtId="0" fontId="15" fillId="3" borderId="0" xfId="0" applyFont="1" applyFill="1" applyProtection="1">
      <alignment vertical="center"/>
    </xf>
    <xf numFmtId="0" fontId="10" fillId="0" borderId="0" xfId="0" applyFont="1" applyFill="1" applyAlignment="1" applyProtection="1">
      <alignment horizontal="left" vertical="center"/>
    </xf>
    <xf numFmtId="0" fontId="16" fillId="3" borderId="0" xfId="0" applyFont="1" applyFill="1" applyProtection="1">
      <alignment vertical="center"/>
    </xf>
    <xf numFmtId="0" fontId="17" fillId="0" borderId="0" xfId="0" applyFont="1">
      <alignment vertical="center"/>
    </xf>
    <xf numFmtId="0" fontId="0" fillId="0" borderId="0" xfId="0" applyAlignment="1">
      <alignment vertical="top"/>
    </xf>
    <xf numFmtId="0" fontId="18" fillId="0" borderId="0" xfId="0" applyFont="1" applyAlignment="1">
      <alignment horizontal="justify" vertical="center"/>
    </xf>
    <xf numFmtId="0" fontId="19" fillId="0" borderId="0" xfId="0" applyFont="1" applyAlignment="1">
      <alignment horizontal="justify" vertical="center"/>
    </xf>
    <xf numFmtId="0" fontId="9" fillId="0" borderId="0" xfId="0" applyFont="1" applyFill="1" applyAlignment="1" applyProtection="1">
      <alignment vertical="center"/>
    </xf>
    <xf numFmtId="0" fontId="10" fillId="0" borderId="0" xfId="0" applyFont="1" applyAlignment="1" applyProtection="1">
      <alignment vertical="center"/>
    </xf>
    <xf numFmtId="0" fontId="13" fillId="0" borderId="5" xfId="0" applyFont="1" applyFill="1" applyBorder="1" applyAlignment="1" applyProtection="1">
      <alignment horizontal="center" vertical="center"/>
    </xf>
    <xf numFmtId="0" fontId="13" fillId="0" borderId="9" xfId="0" applyFont="1" applyFill="1" applyBorder="1" applyAlignment="1" applyProtection="1">
      <alignment horizontal="center" vertical="center"/>
    </xf>
    <xf numFmtId="0" fontId="13" fillId="0" borderId="4" xfId="0" applyFont="1" applyFill="1" applyBorder="1" applyAlignment="1" applyProtection="1">
      <alignment horizontal="center" vertical="center"/>
    </xf>
    <xf numFmtId="0" fontId="4" fillId="0" borderId="0" xfId="0" applyFont="1" applyFill="1" applyAlignment="1" applyProtection="1">
      <alignment vertical="center"/>
    </xf>
    <xf numFmtId="0" fontId="0" fillId="0" borderId="0" xfId="0" applyAlignment="1" applyProtection="1">
      <alignment vertical="center"/>
    </xf>
    <xf numFmtId="0" fontId="3" fillId="0" borderId="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4"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colors>
    <mruColors>
      <color rgb="FFFFFF99"/>
      <color rgb="FFCCECFF"/>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jpg"/></Relationships>
</file>

<file path=xl/drawings/_rels/drawing4.xml.rels><?xml version="1.0" encoding="UTF-8" standalone="yes"?>
<Relationships xmlns="http://schemas.openxmlformats.org/package/2006/relationships"><Relationship Id="rId1" Type="http://schemas.openxmlformats.org/officeDocument/2006/relationships/image" Target="../media/image4.jpg"/></Relationships>
</file>

<file path=xl/drawings/_rels/drawing5.xml.rels><?xml version="1.0" encoding="UTF-8" standalone="yes"?>
<Relationships xmlns="http://schemas.openxmlformats.org/package/2006/relationships"><Relationship Id="rId1" Type="http://schemas.openxmlformats.org/officeDocument/2006/relationships/image" Target="../media/image5.jpg"/></Relationships>
</file>

<file path=xl/drawings/_rels/drawing6.xml.rels><?xml version="1.0" encoding="UTF-8" standalone="yes"?>
<Relationships xmlns="http://schemas.openxmlformats.org/package/2006/relationships"><Relationship Id="rId1" Type="http://schemas.openxmlformats.org/officeDocument/2006/relationships/image" Target="../media/image6.jpg"/></Relationships>
</file>

<file path=xl/drawings/_rels/drawing7.xml.rels><?xml version="1.0" encoding="UTF-8" standalone="yes"?>
<Relationships xmlns="http://schemas.openxmlformats.org/package/2006/relationships"><Relationship Id="rId1" Type="http://schemas.openxmlformats.org/officeDocument/2006/relationships/image" Target="../media/image7.jpg"/></Relationships>
</file>

<file path=xl/drawings/_rels/drawing8.xml.rels><?xml version="1.0" encoding="UTF-8" standalone="yes"?>
<Relationships xmlns="http://schemas.openxmlformats.org/package/2006/relationships"><Relationship Id="rId1" Type="http://schemas.openxmlformats.org/officeDocument/2006/relationships/image" Target="../media/image8.jpg"/></Relationships>
</file>

<file path=xl/drawings/drawing1.xml><?xml version="1.0" encoding="utf-8"?>
<xdr:wsDr xmlns:xdr="http://schemas.openxmlformats.org/drawingml/2006/spreadsheetDrawing" xmlns:a="http://schemas.openxmlformats.org/drawingml/2006/main">
  <xdr:twoCellAnchor editAs="oneCell">
    <xdr:from>
      <xdr:col>2</xdr:col>
      <xdr:colOff>247298</xdr:colOff>
      <xdr:row>2</xdr:row>
      <xdr:rowOff>51954</xdr:rowOff>
    </xdr:from>
    <xdr:to>
      <xdr:col>5</xdr:col>
      <xdr:colOff>78300</xdr:colOff>
      <xdr:row>7</xdr:row>
      <xdr:rowOff>69273</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28798" y="415636"/>
          <a:ext cx="2640877" cy="8832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266019</xdr:colOff>
      <xdr:row>2</xdr:row>
      <xdr:rowOff>44904</xdr:rowOff>
    </xdr:from>
    <xdr:to>
      <xdr:col>4</xdr:col>
      <xdr:colOff>43474</xdr:colOff>
      <xdr:row>7</xdr:row>
      <xdr:rowOff>76457</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47519" y="404133"/>
          <a:ext cx="2591412" cy="9024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267102</xdr:colOff>
      <xdr:row>2</xdr:row>
      <xdr:rowOff>28676</xdr:rowOff>
    </xdr:from>
    <xdr:to>
      <xdr:col>5</xdr:col>
      <xdr:colOff>52147</xdr:colOff>
      <xdr:row>7</xdr:row>
      <xdr:rowOff>34376</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3615" y="389623"/>
          <a:ext cx="2597427" cy="8579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297180</xdr:colOff>
      <xdr:row>2</xdr:row>
      <xdr:rowOff>37700</xdr:rowOff>
    </xdr:from>
    <xdr:to>
      <xdr:col>5</xdr:col>
      <xdr:colOff>73369</xdr:colOff>
      <xdr:row>7</xdr:row>
      <xdr:rowOff>53025</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3693" y="398647"/>
          <a:ext cx="2588571" cy="86756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303196</xdr:colOff>
      <xdr:row>2</xdr:row>
      <xdr:rowOff>43515</xdr:rowOff>
    </xdr:from>
    <xdr:to>
      <xdr:col>5</xdr:col>
      <xdr:colOff>79385</xdr:colOff>
      <xdr:row>7</xdr:row>
      <xdr:rowOff>49215</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89709" y="404462"/>
          <a:ext cx="2588571" cy="8579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273718</xdr:colOff>
      <xdr:row>2</xdr:row>
      <xdr:rowOff>44718</xdr:rowOff>
    </xdr:from>
    <xdr:to>
      <xdr:col>5</xdr:col>
      <xdr:colOff>53633</xdr:colOff>
      <xdr:row>7</xdr:row>
      <xdr:rowOff>52824</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60231" y="405665"/>
          <a:ext cx="2592297" cy="86034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267703</xdr:colOff>
      <xdr:row>2</xdr:row>
      <xdr:rowOff>67979</xdr:rowOff>
    </xdr:from>
    <xdr:to>
      <xdr:col>5</xdr:col>
      <xdr:colOff>50886</xdr:colOff>
      <xdr:row>7</xdr:row>
      <xdr:rowOff>73679</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54216" y="428926"/>
          <a:ext cx="2595565" cy="8579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251311</xdr:colOff>
      <xdr:row>2</xdr:row>
      <xdr:rowOff>103750</xdr:rowOff>
    </xdr:from>
    <xdr:to>
      <xdr:col>4</xdr:col>
      <xdr:colOff>236454</xdr:colOff>
      <xdr:row>7</xdr:row>
      <xdr:rowOff>112590</xdr:rowOff>
    </xdr:to>
    <xdr:pic>
      <xdr:nvPicPr>
        <xdr:cNvPr id="3" name="図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37824" y="464697"/>
          <a:ext cx="2607025" cy="86107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59"/>
  <sheetViews>
    <sheetView tabSelected="1" view="pageBreakPreview" zoomScaleNormal="100" zoomScaleSheetLayoutView="100" workbookViewId="0">
      <selection activeCell="C16" sqref="C16"/>
    </sheetView>
  </sheetViews>
  <sheetFormatPr defaultRowHeight="13.5" x14ac:dyDescent="0.15"/>
  <cols>
    <col min="1" max="1" width="58" customWidth="1"/>
    <col min="2" max="2" width="4" customWidth="1"/>
    <col min="3" max="3" width="92" customWidth="1"/>
  </cols>
  <sheetData>
    <row r="1" spans="2:3" ht="24" customHeight="1" x14ac:dyDescent="0.15">
      <c r="B1" s="122"/>
      <c r="C1" s="124" t="s">
        <v>78</v>
      </c>
    </row>
    <row r="2" spans="2:3" ht="18" customHeight="1" x14ac:dyDescent="0.15">
      <c r="B2" s="122"/>
      <c r="C2" s="125"/>
    </row>
    <row r="3" spans="2:3" ht="18" customHeight="1" x14ac:dyDescent="0.15">
      <c r="B3" s="122"/>
      <c r="C3" s="125" t="s">
        <v>79</v>
      </c>
    </row>
    <row r="4" spans="2:3" ht="18" customHeight="1" x14ac:dyDescent="0.15">
      <c r="B4" s="122"/>
      <c r="C4" s="125"/>
    </row>
    <row r="5" spans="2:3" ht="18" customHeight="1" x14ac:dyDescent="0.15">
      <c r="B5" s="122">
        <v>1</v>
      </c>
      <c r="C5" s="125" t="s">
        <v>92</v>
      </c>
    </row>
    <row r="6" spans="2:3" ht="54" customHeight="1" x14ac:dyDescent="0.15">
      <c r="B6" s="122"/>
      <c r="C6" s="125" t="s">
        <v>80</v>
      </c>
    </row>
    <row r="7" spans="2:3" ht="18" customHeight="1" x14ac:dyDescent="0.15">
      <c r="B7" s="122"/>
      <c r="C7" s="125" t="s">
        <v>81</v>
      </c>
    </row>
    <row r="8" spans="2:3" ht="18" customHeight="1" x14ac:dyDescent="0.15">
      <c r="B8" s="122"/>
      <c r="C8" s="125" t="s">
        <v>95</v>
      </c>
    </row>
    <row r="9" spans="2:3" ht="18" customHeight="1" x14ac:dyDescent="0.15">
      <c r="B9" s="122"/>
      <c r="C9" s="125" t="s">
        <v>94</v>
      </c>
    </row>
    <row r="10" spans="2:3" ht="18" customHeight="1" x14ac:dyDescent="0.15">
      <c r="B10" s="122"/>
      <c r="C10" s="125" t="s">
        <v>97</v>
      </c>
    </row>
    <row r="11" spans="2:3" ht="18" customHeight="1" x14ac:dyDescent="0.15">
      <c r="B11" s="122"/>
      <c r="C11" s="125" t="s">
        <v>93</v>
      </c>
    </row>
    <row r="12" spans="2:3" ht="18" customHeight="1" x14ac:dyDescent="0.15">
      <c r="B12" s="122"/>
      <c r="C12" s="125" t="s">
        <v>96</v>
      </c>
    </row>
    <row r="13" spans="2:3" ht="18" customHeight="1" x14ac:dyDescent="0.15">
      <c r="B13" s="122"/>
      <c r="C13" s="125"/>
    </row>
    <row r="14" spans="2:3" ht="18" customHeight="1" x14ac:dyDescent="0.15">
      <c r="B14" s="122">
        <v>2</v>
      </c>
      <c r="C14" s="125" t="s">
        <v>91</v>
      </c>
    </row>
    <row r="15" spans="2:3" ht="33" customHeight="1" x14ac:dyDescent="0.15">
      <c r="B15" s="122"/>
      <c r="C15" s="125" t="s">
        <v>82</v>
      </c>
    </row>
    <row r="16" spans="2:3" ht="18" customHeight="1" x14ac:dyDescent="0.15">
      <c r="B16" s="122"/>
      <c r="C16" s="125"/>
    </row>
    <row r="17" spans="2:3" ht="18" customHeight="1" x14ac:dyDescent="0.15">
      <c r="B17" s="122">
        <v>3</v>
      </c>
      <c r="C17" s="125" t="s">
        <v>90</v>
      </c>
    </row>
    <row r="18" spans="2:3" ht="47.25" customHeight="1" x14ac:dyDescent="0.15">
      <c r="B18" s="122"/>
      <c r="C18" s="125" t="s">
        <v>83</v>
      </c>
    </row>
    <row r="19" spans="2:3" ht="18" customHeight="1" x14ac:dyDescent="0.15">
      <c r="B19" s="122"/>
      <c r="C19" s="125"/>
    </row>
    <row r="20" spans="2:3" ht="18" customHeight="1" x14ac:dyDescent="0.15">
      <c r="B20" s="122">
        <v>4</v>
      </c>
      <c r="C20" s="125" t="s">
        <v>89</v>
      </c>
    </row>
    <row r="21" spans="2:3" ht="18" customHeight="1" x14ac:dyDescent="0.15">
      <c r="B21" s="122"/>
      <c r="C21" s="125" t="s">
        <v>84</v>
      </c>
    </row>
    <row r="22" spans="2:3" ht="18" customHeight="1" x14ac:dyDescent="0.15">
      <c r="B22" s="122"/>
      <c r="C22" s="125"/>
    </row>
    <row r="23" spans="2:3" ht="18" customHeight="1" x14ac:dyDescent="0.15">
      <c r="B23" s="122">
        <v>5</v>
      </c>
      <c r="C23" s="125" t="s">
        <v>88</v>
      </c>
    </row>
    <row r="24" spans="2:3" ht="32.25" customHeight="1" x14ac:dyDescent="0.15">
      <c r="B24" s="122"/>
      <c r="C24" s="125" t="s">
        <v>85</v>
      </c>
    </row>
    <row r="25" spans="2:3" ht="33.75" customHeight="1" x14ac:dyDescent="0.15">
      <c r="B25" s="122"/>
      <c r="C25" s="125" t="s">
        <v>86</v>
      </c>
    </row>
    <row r="26" spans="2:3" ht="31.5" customHeight="1" x14ac:dyDescent="0.15">
      <c r="B26" s="122"/>
      <c r="C26" s="125" t="s">
        <v>87</v>
      </c>
    </row>
    <row r="27" spans="2:3" x14ac:dyDescent="0.15">
      <c r="B27" s="122"/>
      <c r="C27" s="125"/>
    </row>
    <row r="28" spans="2:3" x14ac:dyDescent="0.15">
      <c r="B28" s="122"/>
      <c r="C28" s="123"/>
    </row>
    <row r="29" spans="2:3" x14ac:dyDescent="0.15">
      <c r="B29" s="122"/>
      <c r="C29" s="123"/>
    </row>
    <row r="30" spans="2:3" x14ac:dyDescent="0.15">
      <c r="B30" s="122"/>
      <c r="C30" s="123"/>
    </row>
    <row r="31" spans="2:3" x14ac:dyDescent="0.15">
      <c r="B31" s="122"/>
      <c r="C31" s="123"/>
    </row>
    <row r="32" spans="2:3" x14ac:dyDescent="0.15">
      <c r="B32" s="122"/>
      <c r="C32" s="123"/>
    </row>
    <row r="33" spans="3:3" x14ac:dyDescent="0.15">
      <c r="C33" s="123"/>
    </row>
    <row r="34" spans="3:3" x14ac:dyDescent="0.15">
      <c r="C34" s="123"/>
    </row>
    <row r="35" spans="3:3" x14ac:dyDescent="0.15">
      <c r="C35" s="123"/>
    </row>
    <row r="36" spans="3:3" x14ac:dyDescent="0.15">
      <c r="C36" s="123"/>
    </row>
    <row r="37" spans="3:3" x14ac:dyDescent="0.15">
      <c r="C37" s="123"/>
    </row>
    <row r="38" spans="3:3" x14ac:dyDescent="0.15">
      <c r="C38" s="123"/>
    </row>
    <row r="39" spans="3:3" x14ac:dyDescent="0.15">
      <c r="C39" s="123"/>
    </row>
    <row r="40" spans="3:3" x14ac:dyDescent="0.15">
      <c r="C40" s="123"/>
    </row>
    <row r="41" spans="3:3" x14ac:dyDescent="0.15">
      <c r="C41" s="123"/>
    </row>
    <row r="42" spans="3:3" x14ac:dyDescent="0.15">
      <c r="C42" s="123"/>
    </row>
    <row r="43" spans="3:3" x14ac:dyDescent="0.15">
      <c r="C43" s="123"/>
    </row>
    <row r="44" spans="3:3" x14ac:dyDescent="0.15">
      <c r="C44" s="123"/>
    </row>
    <row r="45" spans="3:3" x14ac:dyDescent="0.15">
      <c r="C45" s="123"/>
    </row>
    <row r="46" spans="3:3" x14ac:dyDescent="0.15">
      <c r="C46" s="123"/>
    </row>
    <row r="47" spans="3:3" x14ac:dyDescent="0.15">
      <c r="C47" s="123"/>
    </row>
    <row r="48" spans="3:3" x14ac:dyDescent="0.15">
      <c r="C48" s="123"/>
    </row>
    <row r="49" spans="3:3" x14ac:dyDescent="0.15">
      <c r="C49" s="123"/>
    </row>
    <row r="50" spans="3:3" x14ac:dyDescent="0.15">
      <c r="C50" s="123"/>
    </row>
    <row r="51" spans="3:3" x14ac:dyDescent="0.15">
      <c r="C51" s="123"/>
    </row>
    <row r="52" spans="3:3" x14ac:dyDescent="0.15">
      <c r="C52" s="123"/>
    </row>
    <row r="53" spans="3:3" x14ac:dyDescent="0.15">
      <c r="C53" s="123"/>
    </row>
    <row r="54" spans="3:3" x14ac:dyDescent="0.15">
      <c r="C54" s="123"/>
    </row>
    <row r="55" spans="3:3" x14ac:dyDescent="0.15">
      <c r="C55" s="123"/>
    </row>
    <row r="56" spans="3:3" x14ac:dyDescent="0.15">
      <c r="C56" s="123"/>
    </row>
    <row r="57" spans="3:3" x14ac:dyDescent="0.15">
      <c r="C57" s="123"/>
    </row>
    <row r="58" spans="3:3" x14ac:dyDescent="0.15">
      <c r="C58" s="123"/>
    </row>
    <row r="59" spans="3:3" x14ac:dyDescent="0.15">
      <c r="C59" s="123"/>
    </row>
  </sheetData>
  <sheetProtection password="C3AE" sheet="1" formatCells="0" formatColumns="0" formatRows="0" insertColumns="0" insertRows="0" insertHyperlinks="0" deleteColumns="0" deleteRows="0" sort="0" autoFilter="0" pivotTables="0"/>
  <phoneticPr fontId="1"/>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0"/>
  <sheetViews>
    <sheetView view="pageBreakPreview" topLeftCell="B1" zoomScale="175" zoomScaleNormal="130" zoomScaleSheetLayoutView="175" workbookViewId="0">
      <selection activeCell="H1" sqref="H1"/>
    </sheetView>
  </sheetViews>
  <sheetFormatPr defaultColWidth="9" defaultRowHeight="13.5" x14ac:dyDescent="0.15"/>
  <cols>
    <col min="1" max="1" width="50.625" style="67" customWidth="1"/>
    <col min="2" max="2" width="6.875" style="67" customWidth="1"/>
    <col min="3" max="3" width="13.125" style="67" bestFit="1" customWidth="1"/>
    <col min="4" max="4" width="14" style="67" bestFit="1" customWidth="1"/>
    <col min="5" max="5" width="9.75" style="67" bestFit="1" customWidth="1"/>
    <col min="6" max="6" width="6.875" style="67" bestFit="1" customWidth="1"/>
    <col min="7" max="7" width="6.875" style="67" customWidth="1"/>
    <col min="8" max="8" width="6.875" style="66" customWidth="1"/>
    <col min="9" max="9" width="17.25" style="66" bestFit="1" customWidth="1"/>
    <col min="10" max="16" width="10.125" style="67" customWidth="1"/>
    <col min="17" max="16384" width="9" style="67"/>
  </cols>
  <sheetData>
    <row r="1" spans="2:16" ht="14.25" thickBot="1" x14ac:dyDescent="0.2">
      <c r="B1" s="126" t="s">
        <v>16</v>
      </c>
      <c r="C1" s="127"/>
      <c r="D1" s="127"/>
      <c r="E1" s="127"/>
      <c r="F1" s="127"/>
      <c r="G1" s="127"/>
      <c r="J1" s="66"/>
      <c r="K1" s="66"/>
      <c r="L1" s="66"/>
      <c r="M1" s="66"/>
      <c r="N1" s="66"/>
      <c r="O1" s="66"/>
      <c r="P1" s="66"/>
    </row>
    <row r="2" spans="2:16" ht="14.25" thickBot="1" x14ac:dyDescent="0.2">
      <c r="B2" s="109"/>
      <c r="C2" s="121" t="s">
        <v>77</v>
      </c>
      <c r="D2" s="68"/>
      <c r="E2" s="68"/>
      <c r="F2" s="68"/>
      <c r="G2" s="68"/>
      <c r="I2" s="120"/>
      <c r="J2" s="120" t="s">
        <v>64</v>
      </c>
      <c r="K2" s="120"/>
      <c r="L2" s="66"/>
      <c r="M2" s="66"/>
      <c r="N2" s="66"/>
      <c r="O2" s="66"/>
      <c r="P2" s="66"/>
    </row>
    <row r="3" spans="2:16" x14ac:dyDescent="0.15">
      <c r="B3" s="68"/>
      <c r="C3" s="69"/>
      <c r="D3" s="68"/>
      <c r="E3" s="68"/>
      <c r="F3" s="68"/>
      <c r="G3" s="68"/>
      <c r="I3" s="120" t="s">
        <v>44</v>
      </c>
      <c r="J3" s="120">
        <v>819</v>
      </c>
      <c r="K3" s="120" t="s">
        <v>40</v>
      </c>
      <c r="L3" s="66"/>
      <c r="M3" s="66"/>
      <c r="N3" s="66"/>
      <c r="O3" s="66"/>
      <c r="P3" s="66"/>
    </row>
    <row r="4" spans="2:16" x14ac:dyDescent="0.15">
      <c r="B4" s="68"/>
      <c r="C4" s="69"/>
      <c r="D4" s="68"/>
      <c r="E4" s="68"/>
      <c r="F4" s="68"/>
      <c r="G4" s="68"/>
      <c r="I4" s="120" t="s">
        <v>46</v>
      </c>
      <c r="J4" s="120">
        <v>1275</v>
      </c>
      <c r="K4" s="120" t="s">
        <v>40</v>
      </c>
      <c r="L4" s="66"/>
      <c r="M4" s="66"/>
      <c r="N4" s="66"/>
      <c r="O4" s="66"/>
      <c r="P4" s="66"/>
    </row>
    <row r="5" spans="2:16" x14ac:dyDescent="0.15">
      <c r="B5" s="68"/>
      <c r="C5" s="69"/>
      <c r="D5" s="68"/>
      <c r="E5" s="68"/>
      <c r="F5" s="68"/>
      <c r="G5" s="68"/>
      <c r="I5" s="120" t="s">
        <v>48</v>
      </c>
      <c r="J5" s="120">
        <v>1846</v>
      </c>
      <c r="K5" s="120" t="s">
        <v>40</v>
      </c>
      <c r="L5" s="66"/>
      <c r="M5" s="66"/>
      <c r="N5" s="66"/>
      <c r="O5" s="66"/>
      <c r="P5" s="66"/>
    </row>
    <row r="6" spans="2:16" x14ac:dyDescent="0.15">
      <c r="B6" s="68"/>
      <c r="C6" s="69"/>
      <c r="D6" s="68"/>
      <c r="E6" s="68"/>
      <c r="F6" s="68"/>
      <c r="G6" s="68"/>
      <c r="I6" s="120" t="s">
        <v>49</v>
      </c>
      <c r="J6" s="120">
        <v>2989</v>
      </c>
      <c r="K6" s="120" t="s">
        <v>40</v>
      </c>
      <c r="L6" s="66"/>
      <c r="M6" s="66"/>
      <c r="N6" s="66"/>
      <c r="O6" s="66"/>
      <c r="P6" s="66"/>
    </row>
    <row r="7" spans="2:16" x14ac:dyDescent="0.15">
      <c r="B7" s="68"/>
      <c r="C7" s="69"/>
      <c r="D7" s="68"/>
      <c r="E7" s="68"/>
      <c r="F7" s="68"/>
      <c r="G7" s="68"/>
      <c r="I7" s="120"/>
      <c r="J7" s="120"/>
      <c r="K7" s="120"/>
      <c r="L7" s="66"/>
      <c r="M7" s="66"/>
      <c r="N7" s="66"/>
      <c r="O7" s="66"/>
      <c r="P7" s="66"/>
    </row>
    <row r="8" spans="2:16" x14ac:dyDescent="0.15">
      <c r="B8" s="68"/>
      <c r="C8" s="69"/>
      <c r="D8" s="68"/>
      <c r="E8" s="68"/>
      <c r="F8" s="68"/>
      <c r="G8" s="68"/>
      <c r="I8" s="120">
        <v>48.6</v>
      </c>
      <c r="J8" s="120">
        <v>3.2</v>
      </c>
      <c r="K8" s="120">
        <v>2.2999999999999998</v>
      </c>
      <c r="L8" s="66"/>
      <c r="M8" s="66"/>
      <c r="N8" s="66"/>
      <c r="O8" s="66"/>
      <c r="P8" s="66"/>
    </row>
    <row r="9" spans="2:16" ht="14.25" thickBot="1" x14ac:dyDescent="0.2">
      <c r="B9" s="68"/>
      <c r="C9" s="69"/>
      <c r="D9" s="68"/>
      <c r="E9" s="68"/>
      <c r="F9" s="68"/>
      <c r="G9" s="68"/>
      <c r="I9" s="120">
        <v>42.7</v>
      </c>
      <c r="J9" s="120">
        <v>3.2</v>
      </c>
      <c r="K9" s="120">
        <v>2.2999999999999998</v>
      </c>
      <c r="L9" s="66"/>
      <c r="M9" s="66"/>
      <c r="N9" s="66"/>
      <c r="O9" s="66"/>
      <c r="P9" s="66"/>
    </row>
    <row r="10" spans="2:16" x14ac:dyDescent="0.15">
      <c r="B10" s="68"/>
      <c r="C10" s="70" t="s">
        <v>0</v>
      </c>
      <c r="D10" s="71" t="s">
        <v>12</v>
      </c>
      <c r="E10" s="72">
        <v>2700</v>
      </c>
      <c r="F10" s="68"/>
      <c r="G10" s="68"/>
      <c r="J10" s="66"/>
      <c r="K10" s="66"/>
      <c r="L10" s="66"/>
      <c r="N10" s="66"/>
      <c r="O10" s="66"/>
      <c r="P10" s="66"/>
    </row>
    <row r="11" spans="2:16" x14ac:dyDescent="0.15">
      <c r="B11" s="68"/>
      <c r="C11" s="70" t="s">
        <v>10</v>
      </c>
      <c r="D11" s="71" t="s">
        <v>26</v>
      </c>
      <c r="E11" s="73">
        <v>42.7</v>
      </c>
      <c r="F11" s="68"/>
      <c r="G11" s="68"/>
      <c r="I11" s="66" t="s">
        <v>27</v>
      </c>
      <c r="J11" s="74" t="s">
        <v>29</v>
      </c>
      <c r="K11" s="75">
        <f>ROUND(PI()/4*(E11^2-(E11-E12*2)^2)*0.00785,2)</f>
        <v>2.29</v>
      </c>
      <c r="O11" s="66"/>
      <c r="P11" s="66"/>
    </row>
    <row r="12" spans="2:16" ht="15.75" x14ac:dyDescent="0.15">
      <c r="B12" s="68"/>
      <c r="C12" s="70" t="s">
        <v>11</v>
      </c>
      <c r="D12" s="71" t="s">
        <v>13</v>
      </c>
      <c r="E12" s="76">
        <v>2.2999999999999998</v>
      </c>
      <c r="F12" s="68"/>
      <c r="G12" s="68"/>
      <c r="I12" s="74" t="s">
        <v>24</v>
      </c>
      <c r="J12" s="77" t="s">
        <v>72</v>
      </c>
      <c r="K12" s="75">
        <f>ROUND(PI()/32*(E11^4-(E11-2*E12)^4)/E11/1000,2)</f>
        <v>2.8</v>
      </c>
      <c r="O12" s="66"/>
      <c r="P12" s="66"/>
    </row>
    <row r="13" spans="2:16" ht="14.25" thickBot="1" x14ac:dyDescent="0.2">
      <c r="B13" s="68"/>
      <c r="C13" s="70" t="s">
        <v>42</v>
      </c>
      <c r="D13" s="78" t="s">
        <v>50</v>
      </c>
      <c r="E13" s="76" t="s">
        <v>43</v>
      </c>
      <c r="F13" s="68"/>
      <c r="G13" s="68"/>
      <c r="J13" s="74"/>
      <c r="K13" s="66"/>
      <c r="M13" s="66"/>
      <c r="N13" s="66"/>
      <c r="O13" s="66"/>
      <c r="P13" s="66"/>
    </row>
    <row r="14" spans="2:16" x14ac:dyDescent="0.15">
      <c r="B14" s="68"/>
      <c r="C14" s="70" t="s">
        <v>56</v>
      </c>
      <c r="D14" s="78" t="s">
        <v>73</v>
      </c>
      <c r="E14" s="79">
        <f ca="1">INDIRECT(E13)/10</f>
        <v>81.900000000000006</v>
      </c>
      <c r="F14" s="68"/>
      <c r="G14" s="68"/>
      <c r="J14" s="74"/>
      <c r="K14" s="66"/>
      <c r="M14" s="66"/>
      <c r="N14" s="66"/>
      <c r="O14" s="66"/>
      <c r="P14" s="66"/>
    </row>
    <row r="15" spans="2:16" ht="16.5" x14ac:dyDescent="0.15">
      <c r="B15" s="68"/>
      <c r="C15" s="70" t="s">
        <v>14</v>
      </c>
      <c r="D15" s="78" t="s">
        <v>74</v>
      </c>
      <c r="E15" s="80">
        <v>1600</v>
      </c>
      <c r="F15" s="68"/>
      <c r="G15" s="68"/>
      <c r="J15" s="74"/>
      <c r="K15" s="66"/>
      <c r="M15" s="66"/>
      <c r="N15" s="66"/>
      <c r="O15" s="66"/>
      <c r="P15" s="66"/>
    </row>
    <row r="16" spans="2:16" x14ac:dyDescent="0.15">
      <c r="B16" s="68"/>
      <c r="C16" s="68"/>
      <c r="D16" s="68"/>
      <c r="E16" s="68"/>
      <c r="F16" s="68"/>
      <c r="G16" s="68"/>
      <c r="I16" s="66" t="s">
        <v>37</v>
      </c>
      <c r="J16" s="74" t="s">
        <v>51</v>
      </c>
      <c r="K16" s="81">
        <f>MAX(J27:L27)</f>
        <v>209.25</v>
      </c>
      <c r="M16" s="74" t="s">
        <v>36</v>
      </c>
      <c r="N16" s="81"/>
      <c r="O16" s="66"/>
      <c r="P16" s="66"/>
    </row>
    <row r="17" spans="2:17" ht="16.5" x14ac:dyDescent="0.15">
      <c r="B17" s="68"/>
      <c r="C17" s="68" t="s">
        <v>38</v>
      </c>
      <c r="D17" s="82" t="s">
        <v>75</v>
      </c>
      <c r="E17" s="83">
        <f>K16/K12</f>
        <v>74.732142857142861</v>
      </c>
      <c r="F17" s="119" t="str">
        <f>IF(E17&lt;=E15,"OK","NG（※1）")</f>
        <v>OK</v>
      </c>
      <c r="G17" s="68"/>
      <c r="J17" s="66"/>
      <c r="K17" s="66"/>
      <c r="L17" s="66"/>
      <c r="M17" s="75" t="s">
        <v>70</v>
      </c>
      <c r="N17" s="84" t="s">
        <v>34</v>
      </c>
      <c r="O17" s="66"/>
      <c r="P17" s="66"/>
    </row>
    <row r="18" spans="2:17" x14ac:dyDescent="0.15">
      <c r="B18" s="68"/>
      <c r="C18" s="68" t="s">
        <v>53</v>
      </c>
      <c r="D18" s="82" t="s">
        <v>52</v>
      </c>
      <c r="E18" s="83">
        <f>D25+D26</f>
        <v>6.2</v>
      </c>
      <c r="F18" s="119" t="str">
        <f ca="1">IF(E18&lt;=E14,"OK","NG（※2）")</f>
        <v>OK</v>
      </c>
      <c r="G18" s="68"/>
      <c r="J18" s="66"/>
      <c r="K18" s="66"/>
      <c r="L18" s="66"/>
      <c r="M18" s="75" t="s">
        <v>33</v>
      </c>
      <c r="N18" s="84" t="s">
        <v>35</v>
      </c>
      <c r="O18" s="66"/>
      <c r="P18" s="66"/>
    </row>
    <row r="19" spans="2:17" s="11" customFormat="1" x14ac:dyDescent="0.15">
      <c r="B19" s="12"/>
      <c r="C19" s="118" t="str">
        <f>IF($F$17="NG（※1）","※1　曲げ応力度が許容応力度を超えています。","")</f>
        <v/>
      </c>
      <c r="D19" s="24"/>
      <c r="E19" s="25"/>
      <c r="F19" s="12"/>
      <c r="G19" s="12"/>
      <c r="H19" s="10"/>
      <c r="I19" s="10"/>
      <c r="J19" s="10"/>
      <c r="K19" s="10"/>
      <c r="L19" s="10"/>
      <c r="M19" s="10"/>
      <c r="N19" s="17"/>
      <c r="O19" s="26"/>
      <c r="P19" s="10"/>
      <c r="Q19" s="10"/>
    </row>
    <row r="20" spans="2:17" s="11" customFormat="1" ht="14.25" thickBot="1" x14ac:dyDescent="0.2">
      <c r="B20" s="12"/>
      <c r="C20" s="118" t="str">
        <f ca="1">IF($F$18="NG（※2）","※2　吊点反力がワイヤの許容吊点反力を超えています。","")</f>
        <v/>
      </c>
      <c r="D20" s="24"/>
      <c r="E20" s="25"/>
      <c r="F20" s="12"/>
      <c r="G20" s="12"/>
      <c r="H20" s="10"/>
      <c r="I20" s="10"/>
      <c r="J20" s="10"/>
      <c r="K20" s="10"/>
      <c r="L20" s="10"/>
      <c r="M20" s="10"/>
      <c r="N20" s="17"/>
      <c r="O20" s="26"/>
      <c r="P20" s="10"/>
      <c r="Q20" s="10"/>
    </row>
    <row r="21" spans="2:17" ht="14.25" thickBot="1" x14ac:dyDescent="0.2">
      <c r="B21" s="68"/>
      <c r="C21" s="68"/>
      <c r="D21" s="85" t="s">
        <v>15</v>
      </c>
      <c r="E21" s="86" t="str">
        <f ca="1">IF(AND(E17&lt;=E15,E18&lt;=E14),"OK","NG")</f>
        <v>OK</v>
      </c>
      <c r="F21" s="68"/>
      <c r="G21" s="68"/>
      <c r="J21" s="66"/>
      <c r="K21" s="66"/>
      <c r="L21" s="66"/>
      <c r="M21" s="66"/>
      <c r="N21" s="66"/>
      <c r="O21" s="66"/>
      <c r="P21" s="66"/>
    </row>
    <row r="22" spans="2:17" ht="14.25" x14ac:dyDescent="0.15">
      <c r="B22" s="68"/>
      <c r="C22" s="68"/>
      <c r="D22" s="68"/>
      <c r="E22" s="68"/>
      <c r="F22" s="68"/>
      <c r="G22" s="68"/>
      <c r="I22" s="128" t="s">
        <v>21</v>
      </c>
      <c r="J22" s="129"/>
      <c r="K22" s="129"/>
      <c r="L22" s="130"/>
    </row>
    <row r="23" spans="2:17" ht="14.25" x14ac:dyDescent="0.15">
      <c r="B23" s="68"/>
      <c r="C23" s="87"/>
      <c r="D23" s="88" t="s">
        <v>4</v>
      </c>
      <c r="E23" s="89"/>
      <c r="F23" s="90"/>
      <c r="G23" s="91"/>
      <c r="H23" s="92"/>
      <c r="I23" s="93"/>
      <c r="J23" s="94" t="s">
        <v>22</v>
      </c>
      <c r="K23" s="94" t="s">
        <v>23</v>
      </c>
      <c r="L23" s="94" t="s">
        <v>8</v>
      </c>
    </row>
    <row r="24" spans="2:17" x14ac:dyDescent="0.15">
      <c r="B24" s="68"/>
      <c r="C24" s="95"/>
      <c r="D24" s="96" t="s">
        <v>69</v>
      </c>
      <c r="E24" s="97"/>
      <c r="F24" s="98"/>
      <c r="G24" s="99"/>
      <c r="H24" s="75"/>
      <c r="I24" s="100"/>
      <c r="J24" s="101">
        <v>0</v>
      </c>
      <c r="K24" s="102">
        <f>E10</f>
        <v>2700</v>
      </c>
      <c r="L24" s="102">
        <f>E10/2</f>
        <v>1350</v>
      </c>
    </row>
    <row r="25" spans="2:17" ht="14.25" thickBot="1" x14ac:dyDescent="0.2">
      <c r="B25" s="68"/>
      <c r="C25" s="103" t="s">
        <v>27</v>
      </c>
      <c r="D25" s="104">
        <f>ROUND(K11*E10/1000,1)</f>
        <v>6.2</v>
      </c>
      <c r="E25" s="105"/>
      <c r="F25" s="106"/>
      <c r="G25" s="99"/>
      <c r="H25" s="75"/>
      <c r="I25" s="100" t="s">
        <v>27</v>
      </c>
      <c r="J25" s="101">
        <f t="shared" ref="J25:L26" si="0">$D25*$E$10/2*(J$24/$E$10-J$24^2/$E$10^2)/10</f>
        <v>0</v>
      </c>
      <c r="K25" s="101">
        <f t="shared" si="0"/>
        <v>0</v>
      </c>
      <c r="L25" s="101">
        <f t="shared" si="0"/>
        <v>209.25</v>
      </c>
    </row>
    <row r="26" spans="2:17" ht="14.25" thickBot="1" x14ac:dyDescent="0.2">
      <c r="B26" s="68"/>
      <c r="C26" s="107" t="s">
        <v>16</v>
      </c>
      <c r="D26" s="108">
        <f>E26*E10*0.001</f>
        <v>0</v>
      </c>
      <c r="E26" s="109">
        <v>0</v>
      </c>
      <c r="F26" s="110" t="s">
        <v>28</v>
      </c>
      <c r="G26" s="68"/>
      <c r="I26" s="100" t="s">
        <v>16</v>
      </c>
      <c r="J26" s="101">
        <f t="shared" si="0"/>
        <v>0</v>
      </c>
      <c r="K26" s="101">
        <f t="shared" si="0"/>
        <v>0</v>
      </c>
      <c r="L26" s="101">
        <f t="shared" si="0"/>
        <v>0</v>
      </c>
    </row>
    <row r="27" spans="2:17" x14ac:dyDescent="0.15">
      <c r="B27" s="68"/>
      <c r="C27" s="111" t="s">
        <v>9</v>
      </c>
      <c r="D27" s="112">
        <f>SUM(D26:D26)</f>
        <v>0</v>
      </c>
      <c r="E27" s="113"/>
      <c r="F27" s="110"/>
      <c r="G27" s="68"/>
      <c r="I27" s="100" t="s">
        <v>3</v>
      </c>
      <c r="J27" s="102">
        <f>SUM(J25:J26)</f>
        <v>0</v>
      </c>
      <c r="K27" s="102">
        <f>SUM(K25:K26)</f>
        <v>0</v>
      </c>
      <c r="L27" s="102">
        <f>SUM(L25:L26)</f>
        <v>209.25</v>
      </c>
    </row>
    <row r="28" spans="2:17" x14ac:dyDescent="0.15">
      <c r="B28" s="68"/>
      <c r="C28" s="68"/>
      <c r="D28" s="68"/>
      <c r="E28" s="68"/>
      <c r="F28" s="68"/>
      <c r="G28" s="68"/>
      <c r="J28" s="114"/>
      <c r="K28" s="115"/>
      <c r="L28" s="115"/>
    </row>
    <row r="30" spans="2:17" x14ac:dyDescent="0.15">
      <c r="D30" s="116"/>
      <c r="E30" s="117"/>
    </row>
    <row r="32" spans="2:17" x14ac:dyDescent="0.15">
      <c r="D32" s="116"/>
      <c r="E32" s="117"/>
    </row>
    <row r="33" spans="3:16" x14ac:dyDescent="0.15">
      <c r="D33" s="116"/>
      <c r="E33" s="117"/>
    </row>
    <row r="36" spans="3:16" x14ac:dyDescent="0.15">
      <c r="D36" s="116"/>
      <c r="E36" s="116"/>
      <c r="F36" s="116"/>
      <c r="G36" s="116"/>
      <c r="H36" s="75"/>
      <c r="I36" s="75"/>
      <c r="J36" s="116"/>
      <c r="K36" s="116"/>
      <c r="L36" s="116"/>
      <c r="M36" s="116"/>
      <c r="N36" s="116"/>
      <c r="O36" s="116"/>
      <c r="P36" s="116"/>
    </row>
    <row r="37" spans="3:16" x14ac:dyDescent="0.15">
      <c r="C37" s="116"/>
      <c r="D37" s="116"/>
      <c r="E37" s="116"/>
      <c r="F37" s="116"/>
      <c r="G37" s="116"/>
      <c r="H37" s="75"/>
      <c r="I37" s="75"/>
      <c r="J37" s="116"/>
      <c r="K37" s="116"/>
      <c r="L37" s="116"/>
      <c r="M37" s="116"/>
      <c r="N37" s="116"/>
      <c r="O37" s="116"/>
      <c r="P37" s="116"/>
    </row>
    <row r="38" spans="3:16" x14ac:dyDescent="0.15">
      <c r="C38" s="116"/>
      <c r="D38" s="116"/>
      <c r="E38" s="116"/>
      <c r="F38" s="116"/>
      <c r="G38" s="116"/>
      <c r="H38" s="75"/>
      <c r="I38" s="75"/>
      <c r="J38" s="116"/>
      <c r="K38" s="116"/>
      <c r="L38" s="116"/>
      <c r="M38" s="116"/>
      <c r="N38" s="116"/>
      <c r="O38" s="116"/>
      <c r="P38" s="116"/>
    </row>
    <row r="39" spans="3:16" x14ac:dyDescent="0.15">
      <c r="C39" s="117"/>
      <c r="D39" s="117"/>
      <c r="E39" s="117"/>
      <c r="F39" s="117"/>
      <c r="G39" s="117"/>
      <c r="H39" s="81"/>
      <c r="I39" s="81"/>
      <c r="J39" s="117"/>
      <c r="K39" s="117"/>
      <c r="L39" s="117"/>
      <c r="M39" s="117"/>
      <c r="N39" s="117"/>
      <c r="O39" s="117"/>
      <c r="P39" s="117"/>
    </row>
    <row r="40" spans="3:16" x14ac:dyDescent="0.15">
      <c r="C40" s="117"/>
      <c r="D40" s="117"/>
      <c r="E40" s="117"/>
      <c r="F40" s="117"/>
      <c r="G40" s="117"/>
      <c r="H40" s="81"/>
      <c r="I40" s="81"/>
      <c r="J40" s="117"/>
      <c r="K40" s="117"/>
      <c r="L40" s="117"/>
      <c r="M40" s="117"/>
      <c r="N40" s="117"/>
      <c r="O40" s="117"/>
      <c r="P40" s="117"/>
    </row>
  </sheetData>
  <sheetProtection password="C3AE" sheet="1" formatCells="0" formatColumns="0" formatRows="0" insertColumns="0" insertRows="0" insertHyperlinks="0" deleteColumns="0" deleteRows="0" sort="0" autoFilter="0" pivotTables="0"/>
  <mergeCells count="2">
    <mergeCell ref="B1:G1"/>
    <mergeCell ref="I22:L22"/>
  </mergeCells>
  <phoneticPr fontId="1"/>
  <dataValidations disablePrompts="1" count="3">
    <dataValidation type="list" allowBlank="1" showInputMessage="1" showErrorMessage="1" sqref="E12">
      <formula1>$J$8:$K$8</formula1>
    </dataValidation>
    <dataValidation type="list" allowBlank="1" showInputMessage="1" showErrorMessage="1" sqref="E11">
      <formula1>$I$8:$I$9</formula1>
    </dataValidation>
    <dataValidation type="list" allowBlank="1" showInputMessage="1" showErrorMessage="1" sqref="E13">
      <formula1>$I$3:$I$6</formula1>
    </dataValidation>
  </dataValidations>
  <printOptions horizontalCentered="1" verticalCentered="1"/>
  <pageMargins left="0.70866141732283472" right="0.70866141732283472" top="0.74803149606299213" bottom="0.74803149606299213" header="0.31496062992125984" footer="0.31496062992125984"/>
  <pageSetup paperSize="9" scale="145" orientation="portrait"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view="pageBreakPreview" zoomScale="175" zoomScaleNormal="110" zoomScaleSheetLayoutView="175" workbookViewId="0">
      <selection activeCell="G1" sqref="G1"/>
    </sheetView>
  </sheetViews>
  <sheetFormatPr defaultColWidth="9" defaultRowHeight="13.5" x14ac:dyDescent="0.15"/>
  <cols>
    <col min="1" max="1" width="6.875" style="11" customWidth="1"/>
    <col min="2" max="2" width="13.125" style="11" bestFit="1" customWidth="1"/>
    <col min="3" max="3" width="14" style="11" bestFit="1" customWidth="1"/>
    <col min="4" max="4" width="9.75" style="11" bestFit="1" customWidth="1"/>
    <col min="5" max="5" width="6.875" style="11" bestFit="1" customWidth="1"/>
    <col min="6" max="6" width="6.875" style="11" customWidth="1"/>
    <col min="7" max="7" width="6.875" style="10" customWidth="1"/>
    <col min="8" max="8" width="17.25" style="10" bestFit="1" customWidth="1"/>
    <col min="9" max="14" width="10.125" style="11" customWidth="1"/>
    <col min="15" max="15" width="4" style="11" customWidth="1"/>
    <col min="16" max="16" width="10.125" style="11" customWidth="1"/>
    <col min="17" max="16384" width="9" style="11"/>
  </cols>
  <sheetData>
    <row r="1" spans="1:17" ht="14.25" thickBot="1" x14ac:dyDescent="0.2">
      <c r="A1" s="131" t="s">
        <v>58</v>
      </c>
      <c r="B1" s="132"/>
      <c r="C1" s="132"/>
      <c r="D1" s="132"/>
      <c r="E1" s="132"/>
      <c r="F1" s="132"/>
      <c r="I1" s="10"/>
      <c r="J1" s="10"/>
      <c r="K1" s="10"/>
      <c r="L1" s="10"/>
      <c r="M1" s="10"/>
      <c r="N1" s="10"/>
      <c r="O1" s="10"/>
      <c r="P1" s="10"/>
    </row>
    <row r="2" spans="1:17" ht="14.25" thickBot="1" x14ac:dyDescent="0.2">
      <c r="A2" s="109"/>
      <c r="B2" s="121" t="s">
        <v>76</v>
      </c>
      <c r="C2" s="68"/>
      <c r="D2" s="12"/>
      <c r="E2" s="12"/>
      <c r="F2" s="12"/>
      <c r="H2" s="18"/>
      <c r="I2" s="18" t="s">
        <v>64</v>
      </c>
      <c r="J2" s="18"/>
      <c r="K2" s="10"/>
      <c r="L2" s="10"/>
      <c r="M2" s="10"/>
      <c r="N2" s="10"/>
      <c r="O2" s="10"/>
      <c r="P2" s="10"/>
    </row>
    <row r="3" spans="1:17" x14ac:dyDescent="0.15">
      <c r="A3" s="12"/>
      <c r="B3" s="13"/>
      <c r="C3" s="12"/>
      <c r="D3" s="12"/>
      <c r="E3" s="12"/>
      <c r="F3" s="12"/>
      <c r="H3" s="18" t="s">
        <v>44</v>
      </c>
      <c r="I3" s="18">
        <v>819</v>
      </c>
      <c r="J3" s="18" t="s">
        <v>40</v>
      </c>
      <c r="K3" s="10"/>
      <c r="L3" s="10"/>
      <c r="M3" s="10"/>
      <c r="N3" s="10"/>
      <c r="O3" s="10"/>
      <c r="P3" s="10"/>
    </row>
    <row r="4" spans="1:17" x14ac:dyDescent="0.15">
      <c r="A4" s="12"/>
      <c r="B4" s="13"/>
      <c r="C4" s="12"/>
      <c r="D4" s="12"/>
      <c r="E4" s="12"/>
      <c r="F4" s="12"/>
      <c r="H4" s="18" t="s">
        <v>46</v>
      </c>
      <c r="I4" s="18">
        <v>1275</v>
      </c>
      <c r="J4" s="18" t="s">
        <v>40</v>
      </c>
      <c r="K4" s="10"/>
      <c r="L4" s="10"/>
      <c r="M4" s="10"/>
      <c r="N4" s="10"/>
      <c r="O4" s="10"/>
      <c r="P4" s="10"/>
    </row>
    <row r="5" spans="1:17" x14ac:dyDescent="0.15">
      <c r="A5" s="12"/>
      <c r="B5" s="13"/>
      <c r="C5" s="12"/>
      <c r="D5" s="12"/>
      <c r="E5" s="12"/>
      <c r="F5" s="12"/>
      <c r="H5" s="18" t="s">
        <v>48</v>
      </c>
      <c r="I5" s="18">
        <v>1846</v>
      </c>
      <c r="J5" s="18" t="s">
        <v>40</v>
      </c>
      <c r="K5" s="10"/>
      <c r="L5" s="10"/>
      <c r="M5" s="10"/>
      <c r="N5" s="10"/>
      <c r="O5" s="10"/>
      <c r="P5" s="10"/>
    </row>
    <row r="6" spans="1:17" x14ac:dyDescent="0.15">
      <c r="A6" s="12"/>
      <c r="B6" s="13"/>
      <c r="C6" s="12"/>
      <c r="D6" s="12"/>
      <c r="E6" s="12"/>
      <c r="F6" s="12"/>
      <c r="H6" s="18" t="s">
        <v>49</v>
      </c>
      <c r="I6" s="18">
        <v>2989</v>
      </c>
      <c r="J6" s="18" t="s">
        <v>40</v>
      </c>
      <c r="K6" s="10"/>
      <c r="L6" s="10"/>
      <c r="M6" s="10"/>
      <c r="N6" s="10"/>
      <c r="O6" s="10"/>
      <c r="P6" s="10"/>
    </row>
    <row r="7" spans="1:17" x14ac:dyDescent="0.15">
      <c r="A7" s="12"/>
      <c r="B7" s="13"/>
      <c r="C7" s="12"/>
      <c r="D7" s="12"/>
      <c r="E7" s="12"/>
      <c r="F7" s="12"/>
      <c r="H7" s="18"/>
      <c r="I7" s="18"/>
      <c r="J7" s="18"/>
      <c r="K7" s="10"/>
      <c r="L7" s="10"/>
      <c r="M7" s="10"/>
      <c r="N7" s="10"/>
      <c r="O7" s="10"/>
      <c r="P7" s="10"/>
    </row>
    <row r="8" spans="1:17" x14ac:dyDescent="0.15">
      <c r="A8" s="12"/>
      <c r="B8" s="13"/>
      <c r="C8" s="12"/>
      <c r="D8" s="12"/>
      <c r="E8" s="12"/>
      <c r="F8" s="12"/>
      <c r="H8" s="18">
        <v>48.6</v>
      </c>
      <c r="I8" s="18">
        <v>3.2</v>
      </c>
      <c r="J8" s="18">
        <v>2.2999999999999998</v>
      </c>
      <c r="K8" s="10"/>
      <c r="L8" s="10"/>
      <c r="M8" s="10"/>
      <c r="N8" s="10"/>
      <c r="O8" s="10"/>
      <c r="P8" s="10"/>
    </row>
    <row r="9" spans="1:17" ht="14.25" thickBot="1" x14ac:dyDescent="0.2">
      <c r="A9" s="12"/>
      <c r="B9" s="13"/>
      <c r="C9" s="12"/>
      <c r="D9" s="12"/>
      <c r="E9" s="12"/>
      <c r="F9" s="12"/>
      <c r="H9" s="18">
        <v>42.7</v>
      </c>
      <c r="I9" s="18">
        <v>3.2</v>
      </c>
      <c r="J9" s="18">
        <v>2.2999999999999998</v>
      </c>
      <c r="K9" s="10"/>
      <c r="L9" s="10"/>
      <c r="M9" s="10"/>
      <c r="N9" s="10"/>
      <c r="O9" s="10"/>
      <c r="P9" s="10"/>
    </row>
    <row r="10" spans="1:17" x14ac:dyDescent="0.15">
      <c r="A10" s="12"/>
      <c r="B10" s="14" t="s">
        <v>0</v>
      </c>
      <c r="C10" s="15" t="s">
        <v>12</v>
      </c>
      <c r="D10" s="1">
        <v>2700</v>
      </c>
      <c r="E10" s="12"/>
      <c r="F10" s="12"/>
      <c r="I10" s="10"/>
      <c r="J10" s="10"/>
      <c r="K10" s="10"/>
      <c r="L10" s="10"/>
      <c r="N10" s="10"/>
      <c r="O10" s="10"/>
      <c r="P10" s="10"/>
    </row>
    <row r="11" spans="1:17" x14ac:dyDescent="0.15">
      <c r="A11" s="12"/>
      <c r="B11" s="14" t="s">
        <v>10</v>
      </c>
      <c r="C11" s="15" t="s">
        <v>26</v>
      </c>
      <c r="D11" s="2">
        <v>48.6</v>
      </c>
      <c r="E11" s="12"/>
      <c r="F11" s="12"/>
      <c r="H11" s="10" t="s">
        <v>27</v>
      </c>
      <c r="I11" s="16" t="s">
        <v>29</v>
      </c>
      <c r="J11" s="17">
        <f>ROUND(PI()/4*(D11^2-(D11-D12*2)^2)*0.00785,2)</f>
        <v>3.58</v>
      </c>
      <c r="L11" s="18"/>
      <c r="O11" s="10"/>
      <c r="P11" s="10"/>
    </row>
    <row r="12" spans="1:17" ht="15.75" x14ac:dyDescent="0.15">
      <c r="A12" s="12"/>
      <c r="B12" s="14" t="s">
        <v>11</v>
      </c>
      <c r="C12" s="15" t="s">
        <v>13</v>
      </c>
      <c r="D12" s="3">
        <v>3.2</v>
      </c>
      <c r="E12" s="12"/>
      <c r="F12" s="12"/>
      <c r="H12" s="16" t="s">
        <v>24</v>
      </c>
      <c r="I12" s="19" t="s">
        <v>25</v>
      </c>
      <c r="J12" s="17">
        <f>ROUND(PI()/32*(D11^4-(D11-2*D12)^4)/D11/1000,2)</f>
        <v>4.8600000000000003</v>
      </c>
      <c r="L12" s="18"/>
      <c r="O12" s="10"/>
      <c r="P12" s="10"/>
    </row>
    <row r="13" spans="1:17" ht="14.25" thickBot="1" x14ac:dyDescent="0.2">
      <c r="A13" s="12"/>
      <c r="B13" s="14" t="s">
        <v>42</v>
      </c>
      <c r="C13" s="20" t="s">
        <v>50</v>
      </c>
      <c r="D13" s="3" t="s">
        <v>45</v>
      </c>
      <c r="E13" s="12"/>
      <c r="F13" s="12"/>
      <c r="I13" s="16"/>
      <c r="J13" s="10"/>
      <c r="L13" s="10"/>
      <c r="M13" s="10"/>
      <c r="N13" s="10"/>
      <c r="O13" s="10"/>
      <c r="P13" s="10"/>
    </row>
    <row r="14" spans="1:17" x14ac:dyDescent="0.15">
      <c r="A14" s="12"/>
      <c r="B14" s="14" t="s">
        <v>56</v>
      </c>
      <c r="C14" s="20" t="s">
        <v>54</v>
      </c>
      <c r="D14" s="21">
        <f ca="1">INDIRECT(D13)/10</f>
        <v>127.5</v>
      </c>
      <c r="E14" s="12"/>
      <c r="F14" s="12"/>
      <c r="I14" s="16"/>
      <c r="J14" s="10"/>
      <c r="L14" s="10"/>
      <c r="M14" s="10"/>
      <c r="N14" s="10"/>
      <c r="O14" s="10"/>
      <c r="P14" s="10"/>
    </row>
    <row r="15" spans="1:17" ht="16.5" x14ac:dyDescent="0.15">
      <c r="A15" s="12"/>
      <c r="B15" s="14" t="s">
        <v>14</v>
      </c>
      <c r="C15" s="20" t="s">
        <v>20</v>
      </c>
      <c r="D15" s="22">
        <v>1600</v>
      </c>
      <c r="E15" s="12"/>
      <c r="F15" s="12"/>
      <c r="I15" s="16"/>
      <c r="J15" s="10"/>
      <c r="K15" s="10"/>
      <c r="M15" s="10"/>
      <c r="N15" s="10"/>
      <c r="O15" s="10"/>
      <c r="P15" s="10"/>
      <c r="Q15" s="10"/>
    </row>
    <row r="16" spans="1:17" x14ac:dyDescent="0.15">
      <c r="A16" s="12"/>
      <c r="B16" s="12"/>
      <c r="C16" s="12"/>
      <c r="D16" s="12"/>
      <c r="E16" s="12"/>
      <c r="F16" s="12"/>
      <c r="H16" s="10" t="s">
        <v>37</v>
      </c>
      <c r="I16" s="16" t="s">
        <v>19</v>
      </c>
      <c r="J16" s="23">
        <f>MAX(I27:L27)</f>
        <v>327.37499999999994</v>
      </c>
      <c r="L16" s="23"/>
      <c r="M16" s="16" t="s">
        <v>36</v>
      </c>
      <c r="N16" s="23"/>
      <c r="O16" s="10"/>
      <c r="P16" s="10"/>
    </row>
    <row r="17" spans="1:16" ht="16.5" x14ac:dyDescent="0.15">
      <c r="A17" s="12"/>
      <c r="B17" s="12" t="s">
        <v>38</v>
      </c>
      <c r="C17" s="24" t="s">
        <v>39</v>
      </c>
      <c r="D17" s="25">
        <f>J16/J12</f>
        <v>67.3611111111111</v>
      </c>
      <c r="E17" s="119" t="str">
        <f>IF(D17&lt;=D15,"OK","NG（※1）")</f>
        <v>OK</v>
      </c>
      <c r="F17" s="12"/>
      <c r="I17" s="10"/>
      <c r="J17" s="10"/>
      <c r="K17" s="10"/>
      <c r="L17" s="10"/>
      <c r="M17" s="17" t="s">
        <v>32</v>
      </c>
      <c r="N17" s="26" t="s">
        <v>34</v>
      </c>
      <c r="O17" s="10"/>
      <c r="P17" s="10"/>
    </row>
    <row r="18" spans="1:16" x14ac:dyDescent="0.15">
      <c r="A18" s="12"/>
      <c r="B18" s="12" t="s">
        <v>53</v>
      </c>
      <c r="C18" s="24" t="s">
        <v>55</v>
      </c>
      <c r="D18" s="25">
        <f>C25+C26/2</f>
        <v>9.6999999999999993</v>
      </c>
      <c r="E18" s="119" t="str">
        <f ca="1">IF(D18&lt;=D14,"OK","NG（※2）")</f>
        <v>OK</v>
      </c>
      <c r="F18" s="12"/>
      <c r="I18" s="10"/>
      <c r="J18" s="10"/>
      <c r="K18" s="10"/>
      <c r="L18" s="10"/>
      <c r="M18" s="17" t="s">
        <v>33</v>
      </c>
      <c r="N18" s="26" t="s">
        <v>35</v>
      </c>
      <c r="O18" s="10"/>
      <c r="P18" s="10"/>
    </row>
    <row r="19" spans="1:16" x14ac:dyDescent="0.15">
      <c r="A19" s="12"/>
      <c r="B19" s="118" t="str">
        <f>IF($E$17="NG（※1）","※1　曲げ応力度が許容応力度を超えています。","")</f>
        <v/>
      </c>
      <c r="C19" s="24"/>
      <c r="D19" s="25"/>
      <c r="E19" s="12"/>
      <c r="F19" s="12"/>
      <c r="I19" s="10"/>
      <c r="J19" s="10"/>
      <c r="K19" s="10"/>
      <c r="L19" s="10"/>
      <c r="M19" s="17"/>
      <c r="N19" s="26"/>
      <c r="O19" s="10"/>
      <c r="P19" s="10"/>
    </row>
    <row r="20" spans="1:16" ht="14.25" thickBot="1" x14ac:dyDescent="0.2">
      <c r="A20" s="12"/>
      <c r="B20" s="118" t="str">
        <f ca="1">IF($E$18="NG（※2）","※2　吊点反力がワイヤの許容吊点反力を超えています。","")</f>
        <v/>
      </c>
      <c r="C20" s="24"/>
      <c r="D20" s="25"/>
      <c r="E20" s="12"/>
      <c r="F20" s="12"/>
      <c r="I20" s="10"/>
      <c r="J20" s="10"/>
      <c r="K20" s="10"/>
      <c r="L20" s="10"/>
      <c r="M20" s="17"/>
      <c r="N20" s="26"/>
      <c r="O20" s="10"/>
      <c r="P20" s="10"/>
    </row>
    <row r="21" spans="1:16" ht="14.25" thickBot="1" x14ac:dyDescent="0.2">
      <c r="A21" s="12"/>
      <c r="B21" s="12"/>
      <c r="C21" s="27" t="s">
        <v>15</v>
      </c>
      <c r="D21" s="28" t="str">
        <f ca="1">IF(AND(D17&lt;=D15,D18&lt;=D14),"OK","NG")</f>
        <v>OK</v>
      </c>
      <c r="E21" s="12"/>
      <c r="F21" s="12"/>
      <c r="I21" s="10"/>
      <c r="J21" s="10"/>
      <c r="K21" s="10"/>
      <c r="L21" s="10"/>
    </row>
    <row r="22" spans="1:16" ht="14.25" x14ac:dyDescent="0.15">
      <c r="A22" s="12"/>
      <c r="B22" s="12"/>
      <c r="C22" s="12"/>
      <c r="D22" s="12"/>
      <c r="E22" s="12"/>
      <c r="F22" s="12"/>
      <c r="H22" s="133" t="s">
        <v>21</v>
      </c>
      <c r="I22" s="134"/>
      <c r="J22" s="134"/>
      <c r="K22" s="134"/>
      <c r="L22" s="135"/>
    </row>
    <row r="23" spans="1:16" ht="14.25" x14ac:dyDescent="0.15">
      <c r="A23" s="12"/>
      <c r="B23" s="29"/>
      <c r="C23" s="30" t="s">
        <v>4</v>
      </c>
      <c r="D23" s="31" t="s">
        <v>5</v>
      </c>
      <c r="E23" s="32"/>
      <c r="F23" s="33"/>
      <c r="G23" s="34"/>
      <c r="H23" s="35"/>
      <c r="I23" s="36" t="s">
        <v>22</v>
      </c>
      <c r="J23" s="44" t="s">
        <v>17</v>
      </c>
      <c r="K23" s="36" t="s">
        <v>23</v>
      </c>
      <c r="L23" s="36" t="s">
        <v>8</v>
      </c>
    </row>
    <row r="24" spans="1:16" x14ac:dyDescent="0.15">
      <c r="A24" s="12"/>
      <c r="B24" s="37"/>
      <c r="C24" s="38" t="s">
        <v>30</v>
      </c>
      <c r="D24" s="39" t="s">
        <v>31</v>
      </c>
      <c r="E24" s="40"/>
      <c r="F24" s="41"/>
      <c r="G24" s="17"/>
      <c r="H24" s="42"/>
      <c r="I24" s="43">
        <v>0</v>
      </c>
      <c r="J24" s="44">
        <f>D26</f>
        <v>1350</v>
      </c>
      <c r="K24" s="44">
        <f>D10</f>
        <v>2700</v>
      </c>
      <c r="L24" s="44">
        <f>D10/2</f>
        <v>1350</v>
      </c>
    </row>
    <row r="25" spans="1:16" ht="14.25" thickBot="1" x14ac:dyDescent="0.2">
      <c r="A25" s="12"/>
      <c r="B25" s="45" t="s">
        <v>27</v>
      </c>
      <c r="C25" s="56">
        <f>ROUND(J11*D10/1000,1)</f>
        <v>9.6999999999999993</v>
      </c>
      <c r="D25" s="46"/>
      <c r="E25" s="47"/>
      <c r="F25" s="41"/>
      <c r="G25" s="17"/>
      <c r="H25" s="42" t="s">
        <v>27</v>
      </c>
      <c r="I25" s="43">
        <f>$C25*$D$10/2*(I$24/$D$10-I$24^2/$D$10^2)/10</f>
        <v>0</v>
      </c>
      <c r="J25" s="43">
        <f>$C25*$D$10/2*(J$24/$D$10-J$24^2/$D$10^2)/10</f>
        <v>327.37499999999994</v>
      </c>
      <c r="K25" s="43">
        <f>$C25*$D$10/2*(K$24/$D$10-K$24^2/$D$10^2)/10</f>
        <v>0</v>
      </c>
      <c r="L25" s="43">
        <f>$C25*$D$10/2*(L$24/$D$10-L$24^2/$D$10^2)/10</f>
        <v>327.37499999999994</v>
      </c>
    </row>
    <row r="26" spans="1:16" ht="14.25" thickBot="1" x14ac:dyDescent="0.2">
      <c r="A26" s="12"/>
      <c r="B26" s="57" t="s">
        <v>1</v>
      </c>
      <c r="C26" s="4">
        <v>0</v>
      </c>
      <c r="D26" s="58">
        <f>D10/2</f>
        <v>1350</v>
      </c>
      <c r="E26" s="59"/>
      <c r="F26" s="25"/>
      <c r="G26" s="23"/>
      <c r="H26" s="60" t="s">
        <v>1</v>
      </c>
      <c r="I26" s="44">
        <f>C26*(D$10-D26)*I$24/D$10/10</f>
        <v>0</v>
      </c>
      <c r="J26" s="44">
        <f>IF(J$24&lt;=$D26,$C26*($D$10-$D26)*J$24/$D$10/10,$C26*$D26*($D$10-J$24)/$D$10/10)</f>
        <v>0</v>
      </c>
      <c r="K26" s="44">
        <f>C26*D26*(D$10-K$24)/D$10/10</f>
        <v>0</v>
      </c>
      <c r="L26" s="44">
        <f>IF(L$24&lt;=D26,C26*(D$10-D26)*L$24/D$10/10,C26*D26*(D$10-L$24)/D$10/10)</f>
        <v>0</v>
      </c>
    </row>
    <row r="27" spans="1:16" x14ac:dyDescent="0.15">
      <c r="A27" s="12"/>
      <c r="B27" s="49" t="s">
        <v>9</v>
      </c>
      <c r="C27" s="50">
        <f>SUM(C26:C26)</f>
        <v>0</v>
      </c>
      <c r="D27" s="51"/>
      <c r="E27" s="48"/>
      <c r="F27" s="12"/>
      <c r="H27" s="42" t="s">
        <v>3</v>
      </c>
      <c r="I27" s="44">
        <f>SUM(I25:I26)</f>
        <v>0</v>
      </c>
      <c r="J27" s="44">
        <f>SUM(J25:J26)</f>
        <v>327.37499999999994</v>
      </c>
      <c r="K27" s="44">
        <f>SUM(K25:K26)</f>
        <v>0</v>
      </c>
      <c r="L27" s="44">
        <f>SUM(L25:L26)</f>
        <v>327.37499999999994</v>
      </c>
    </row>
    <row r="28" spans="1:16" x14ac:dyDescent="0.15">
      <c r="A28" s="12"/>
      <c r="B28" s="12"/>
      <c r="C28" s="12"/>
      <c r="D28" s="12"/>
      <c r="E28" s="12"/>
      <c r="F28" s="12"/>
      <c r="I28" s="52"/>
      <c r="J28" s="53"/>
      <c r="K28" s="53"/>
      <c r="L28" s="53"/>
    </row>
    <row r="30" spans="1:16" x14ac:dyDescent="0.15">
      <c r="C30" s="54"/>
      <c r="D30" s="55"/>
    </row>
    <row r="32" spans="1:16" x14ac:dyDescent="0.15">
      <c r="C32" s="54"/>
      <c r="D32" s="55"/>
    </row>
    <row r="33" spans="2:16" x14ac:dyDescent="0.15">
      <c r="C33" s="54"/>
      <c r="D33" s="55"/>
    </row>
    <row r="36" spans="2:16" x14ac:dyDescent="0.15">
      <c r="C36" s="54"/>
      <c r="D36" s="54"/>
      <c r="E36" s="54"/>
      <c r="F36" s="54"/>
      <c r="G36" s="17"/>
      <c r="H36" s="17"/>
      <c r="I36" s="54"/>
      <c r="J36" s="54"/>
      <c r="K36" s="54"/>
      <c r="L36" s="54"/>
      <c r="M36" s="54"/>
      <c r="N36" s="54"/>
      <c r="O36" s="54"/>
      <c r="P36" s="54"/>
    </row>
    <row r="37" spans="2:16" x14ac:dyDescent="0.15">
      <c r="B37" s="54"/>
      <c r="C37" s="54"/>
      <c r="D37" s="54"/>
      <c r="E37" s="54"/>
      <c r="F37" s="54"/>
      <c r="G37" s="17"/>
      <c r="H37" s="17"/>
      <c r="I37" s="54"/>
      <c r="J37" s="54"/>
      <c r="K37" s="54"/>
      <c r="L37" s="54"/>
      <c r="M37" s="54"/>
      <c r="N37" s="54"/>
      <c r="O37" s="54"/>
      <c r="P37" s="54"/>
    </row>
    <row r="38" spans="2:16" x14ac:dyDescent="0.15">
      <c r="B38" s="54"/>
      <c r="C38" s="54"/>
      <c r="D38" s="54"/>
      <c r="E38" s="54"/>
      <c r="F38" s="54"/>
      <c r="G38" s="17"/>
      <c r="H38" s="17"/>
      <c r="I38" s="54"/>
      <c r="J38" s="54"/>
      <c r="K38" s="54"/>
      <c r="L38" s="54"/>
      <c r="M38" s="54"/>
      <c r="N38" s="54"/>
      <c r="O38" s="54"/>
      <c r="P38" s="54"/>
    </row>
    <row r="39" spans="2:16" x14ac:dyDescent="0.15">
      <c r="B39" s="55"/>
      <c r="C39" s="55"/>
      <c r="D39" s="55"/>
      <c r="E39" s="55"/>
      <c r="F39" s="55"/>
      <c r="G39" s="23"/>
      <c r="H39" s="23"/>
      <c r="I39" s="55"/>
      <c r="J39" s="55"/>
      <c r="K39" s="55"/>
      <c r="L39" s="55"/>
      <c r="M39" s="55"/>
      <c r="N39" s="55"/>
      <c r="O39" s="55"/>
      <c r="P39" s="55"/>
    </row>
    <row r="40" spans="2:16" x14ac:dyDescent="0.15">
      <c r="B40" s="55"/>
      <c r="C40" s="55"/>
      <c r="D40" s="55"/>
      <c r="E40" s="55"/>
      <c r="F40" s="55"/>
      <c r="G40" s="23"/>
      <c r="H40" s="23"/>
      <c r="I40" s="55"/>
      <c r="J40" s="55"/>
      <c r="K40" s="55"/>
      <c r="L40" s="55"/>
      <c r="M40" s="55"/>
      <c r="N40" s="55"/>
      <c r="O40" s="55"/>
      <c r="P40" s="55"/>
    </row>
  </sheetData>
  <sheetProtection password="C3AE" sheet="1" objects="1" scenarios="1" formatCells="0" formatColumns="0" formatRows="0" insertColumns="0" insertRows="0" insertHyperlinks="0" deleteColumns="0" deleteRows="0" sort="0" autoFilter="0" pivotTables="0"/>
  <mergeCells count="2">
    <mergeCell ref="A1:F1"/>
    <mergeCell ref="H22:L22"/>
  </mergeCells>
  <phoneticPr fontId="1"/>
  <dataValidations count="3">
    <dataValidation type="list" allowBlank="1" showInputMessage="1" showErrorMessage="1" sqref="D11">
      <formula1>$H$8:$H$9</formula1>
    </dataValidation>
    <dataValidation type="list" allowBlank="1" showInputMessage="1" showErrorMessage="1" sqref="D12">
      <formula1>$I$8:$J$8</formula1>
    </dataValidation>
    <dataValidation type="list" allowBlank="1" showInputMessage="1" showErrorMessage="1" sqref="D13">
      <formula1>$H$3:$H$6</formula1>
    </dataValidation>
  </dataValidations>
  <printOptions horizontalCentered="1" verticalCentered="1"/>
  <pageMargins left="0.70866141732283472" right="0.70866141732283472" top="0.74803149606299213" bottom="0.74803149606299213" header="0.31496062992125984" footer="0.31496062992125984"/>
  <pageSetup paperSize="9" scale="145"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1"/>
  <sheetViews>
    <sheetView view="pageBreakPreview" topLeftCell="B1" zoomScale="190" zoomScaleNormal="145" zoomScaleSheetLayoutView="190" workbookViewId="0">
      <selection activeCell="H16" sqref="H16"/>
    </sheetView>
  </sheetViews>
  <sheetFormatPr defaultColWidth="9" defaultRowHeight="13.5" x14ac:dyDescent="0.15"/>
  <cols>
    <col min="1" max="1" width="50.625" style="11" customWidth="1"/>
    <col min="2" max="2" width="6.875" style="11" customWidth="1"/>
    <col min="3" max="3" width="13.125" style="11" bestFit="1" customWidth="1"/>
    <col min="4" max="4" width="14" style="11" bestFit="1" customWidth="1"/>
    <col min="5" max="5" width="9.75" style="11" bestFit="1" customWidth="1"/>
    <col min="6" max="6" width="6.875" style="11" bestFit="1" customWidth="1"/>
    <col min="7" max="7" width="6.875" style="11" customWidth="1"/>
    <col min="8" max="8" width="6.875" style="10" customWidth="1"/>
    <col min="9" max="9" width="17.25" style="10" bestFit="1" customWidth="1"/>
    <col min="10" max="18" width="10.125" style="11" customWidth="1"/>
    <col min="19" max="16384" width="9" style="11"/>
  </cols>
  <sheetData>
    <row r="1" spans="2:18" ht="14.25" thickBot="1" x14ac:dyDescent="0.2">
      <c r="B1" s="131" t="s">
        <v>59</v>
      </c>
      <c r="C1" s="132"/>
      <c r="D1" s="132"/>
      <c r="E1" s="132"/>
      <c r="F1" s="132"/>
      <c r="G1" s="132"/>
      <c r="J1" s="10"/>
      <c r="K1" s="10"/>
      <c r="L1" s="10"/>
      <c r="M1" s="10"/>
      <c r="N1" s="10"/>
      <c r="O1" s="10"/>
      <c r="P1" s="10"/>
      <c r="Q1" s="10"/>
      <c r="R1" s="10"/>
    </row>
    <row r="2" spans="2:18" ht="14.25" thickBot="1" x14ac:dyDescent="0.2">
      <c r="B2" s="109"/>
      <c r="C2" s="121" t="s">
        <v>76</v>
      </c>
      <c r="D2" s="68"/>
      <c r="E2" s="12"/>
      <c r="F2" s="12"/>
      <c r="G2" s="12"/>
      <c r="I2" s="18"/>
      <c r="J2" s="18" t="s">
        <v>64</v>
      </c>
      <c r="K2" s="18"/>
      <c r="L2" s="10"/>
      <c r="M2" s="10"/>
      <c r="N2" s="10"/>
      <c r="O2" s="10"/>
      <c r="P2" s="10"/>
      <c r="Q2" s="10"/>
      <c r="R2" s="10"/>
    </row>
    <row r="3" spans="2:18" x14ac:dyDescent="0.15">
      <c r="B3" s="12"/>
      <c r="C3" s="13"/>
      <c r="D3" s="12"/>
      <c r="E3" s="12"/>
      <c r="F3" s="12"/>
      <c r="G3" s="12"/>
      <c r="I3" s="18" t="s">
        <v>44</v>
      </c>
      <c r="J3" s="18">
        <v>819</v>
      </c>
      <c r="K3" s="18" t="s">
        <v>40</v>
      </c>
      <c r="L3" s="10"/>
      <c r="M3" s="10"/>
      <c r="N3" s="10"/>
      <c r="O3" s="10"/>
      <c r="P3" s="10"/>
      <c r="Q3" s="10"/>
      <c r="R3" s="10"/>
    </row>
    <row r="4" spans="2:18" x14ac:dyDescent="0.15">
      <c r="B4" s="12"/>
      <c r="C4" s="13"/>
      <c r="D4" s="12"/>
      <c r="E4" s="12"/>
      <c r="F4" s="12"/>
      <c r="G4" s="12"/>
      <c r="I4" s="18" t="s">
        <v>46</v>
      </c>
      <c r="J4" s="18">
        <v>1275</v>
      </c>
      <c r="K4" s="18" t="s">
        <v>40</v>
      </c>
      <c r="L4" s="10"/>
      <c r="M4" s="10"/>
      <c r="N4" s="10"/>
      <c r="O4" s="10"/>
      <c r="P4" s="10"/>
      <c r="Q4" s="10"/>
      <c r="R4" s="10"/>
    </row>
    <row r="5" spans="2:18" x14ac:dyDescent="0.15">
      <c r="B5" s="12"/>
      <c r="C5" s="13"/>
      <c r="D5" s="12"/>
      <c r="E5" s="12"/>
      <c r="F5" s="12"/>
      <c r="G5" s="12"/>
      <c r="I5" s="18" t="s">
        <v>48</v>
      </c>
      <c r="J5" s="18">
        <v>1846</v>
      </c>
      <c r="K5" s="18" t="s">
        <v>40</v>
      </c>
      <c r="L5" s="10"/>
      <c r="M5" s="10"/>
      <c r="N5" s="10"/>
      <c r="O5" s="10"/>
      <c r="P5" s="10"/>
      <c r="Q5" s="10"/>
      <c r="R5" s="10"/>
    </row>
    <row r="6" spans="2:18" x14ac:dyDescent="0.15">
      <c r="B6" s="12"/>
      <c r="C6" s="13"/>
      <c r="D6" s="12"/>
      <c r="E6" s="12"/>
      <c r="F6" s="12"/>
      <c r="G6" s="12"/>
      <c r="I6" s="18" t="s">
        <v>49</v>
      </c>
      <c r="J6" s="18">
        <v>2989</v>
      </c>
      <c r="K6" s="18" t="s">
        <v>40</v>
      </c>
      <c r="L6" s="10"/>
      <c r="M6" s="10"/>
      <c r="N6" s="10"/>
      <c r="O6" s="10"/>
      <c r="P6" s="10"/>
      <c r="Q6" s="10"/>
      <c r="R6" s="10"/>
    </row>
    <row r="7" spans="2:18" x14ac:dyDescent="0.15">
      <c r="B7" s="12"/>
      <c r="C7" s="13"/>
      <c r="D7" s="12"/>
      <c r="E7" s="12"/>
      <c r="F7" s="12"/>
      <c r="G7" s="12"/>
      <c r="I7" s="18"/>
      <c r="J7" s="18"/>
      <c r="K7" s="18"/>
      <c r="L7" s="10"/>
      <c r="M7" s="10"/>
      <c r="N7" s="10"/>
      <c r="O7" s="10"/>
      <c r="P7" s="10"/>
      <c r="Q7" s="10"/>
      <c r="R7" s="10"/>
    </row>
    <row r="8" spans="2:18" x14ac:dyDescent="0.15">
      <c r="B8" s="12"/>
      <c r="C8" s="13"/>
      <c r="D8" s="12"/>
      <c r="E8" s="12"/>
      <c r="F8" s="12"/>
      <c r="G8" s="12"/>
      <c r="I8" s="18">
        <v>48.6</v>
      </c>
      <c r="J8" s="18">
        <v>3.2</v>
      </c>
      <c r="K8" s="18">
        <v>2.2999999999999998</v>
      </c>
      <c r="L8" s="10"/>
      <c r="M8" s="10"/>
      <c r="N8" s="10"/>
      <c r="O8" s="10"/>
      <c r="P8" s="10"/>
      <c r="Q8" s="10"/>
      <c r="R8" s="10"/>
    </row>
    <row r="9" spans="2:18" ht="14.25" thickBot="1" x14ac:dyDescent="0.2">
      <c r="B9" s="12"/>
      <c r="C9" s="13"/>
      <c r="D9" s="12"/>
      <c r="E9" s="12"/>
      <c r="F9" s="12"/>
      <c r="G9" s="12"/>
      <c r="I9" s="18">
        <v>42.7</v>
      </c>
      <c r="J9" s="18">
        <v>3.2</v>
      </c>
      <c r="K9" s="18">
        <v>2.2999999999999998</v>
      </c>
      <c r="L9" s="10"/>
      <c r="M9" s="10"/>
      <c r="N9" s="10"/>
      <c r="O9" s="10"/>
      <c r="P9" s="10"/>
      <c r="Q9" s="10"/>
      <c r="R9" s="10"/>
    </row>
    <row r="10" spans="2:18" x14ac:dyDescent="0.15">
      <c r="B10" s="12"/>
      <c r="C10" s="14" t="s">
        <v>0</v>
      </c>
      <c r="D10" s="15" t="s">
        <v>12</v>
      </c>
      <c r="E10" s="1">
        <v>2700</v>
      </c>
      <c r="F10" s="12"/>
      <c r="G10" s="12"/>
      <c r="J10" s="10"/>
      <c r="K10" s="10"/>
      <c r="L10" s="10"/>
      <c r="M10" s="10"/>
      <c r="N10" s="10"/>
      <c r="P10" s="10"/>
      <c r="Q10" s="10"/>
      <c r="R10" s="10"/>
    </row>
    <row r="11" spans="2:18" x14ac:dyDescent="0.15">
      <c r="B11" s="12"/>
      <c r="C11" s="14" t="s">
        <v>10</v>
      </c>
      <c r="D11" s="15" t="s">
        <v>26</v>
      </c>
      <c r="E11" s="2">
        <v>48.6</v>
      </c>
      <c r="F11" s="12"/>
      <c r="G11" s="12"/>
      <c r="I11" s="10" t="s">
        <v>27</v>
      </c>
      <c r="J11" s="16" t="s">
        <v>29</v>
      </c>
      <c r="K11" s="17">
        <f>ROUND(PI()/4*(E11^2-(E11-E12*2)^2)*0.00785,2)</f>
        <v>3.58</v>
      </c>
      <c r="L11" s="17"/>
      <c r="N11" s="18"/>
      <c r="Q11" s="10"/>
      <c r="R11" s="10"/>
    </row>
    <row r="12" spans="2:18" ht="15.75" x14ac:dyDescent="0.15">
      <c r="B12" s="12"/>
      <c r="C12" s="14" t="s">
        <v>11</v>
      </c>
      <c r="D12" s="15" t="s">
        <v>13</v>
      </c>
      <c r="E12" s="3">
        <v>3.2</v>
      </c>
      <c r="F12" s="12"/>
      <c r="G12" s="12"/>
      <c r="I12" s="16" t="s">
        <v>24</v>
      </c>
      <c r="J12" s="19" t="s">
        <v>25</v>
      </c>
      <c r="K12" s="17">
        <f>ROUND(PI()/32*(E11^4-(E11-2*E12)^4)/E11/1000,2)</f>
        <v>4.8600000000000003</v>
      </c>
      <c r="L12" s="17"/>
      <c r="N12" s="18"/>
      <c r="Q12" s="10"/>
      <c r="R12" s="10"/>
    </row>
    <row r="13" spans="2:18" ht="14.25" thickBot="1" x14ac:dyDescent="0.2">
      <c r="B13" s="12"/>
      <c r="C13" s="14" t="s">
        <v>42</v>
      </c>
      <c r="D13" s="20" t="s">
        <v>50</v>
      </c>
      <c r="E13" s="3" t="s">
        <v>43</v>
      </c>
      <c r="F13" s="12"/>
      <c r="G13" s="12"/>
      <c r="J13" s="16"/>
      <c r="K13" s="10"/>
      <c r="M13" s="10"/>
      <c r="N13" s="10"/>
      <c r="O13" s="10"/>
      <c r="P13" s="10"/>
      <c r="Q13" s="10"/>
    </row>
    <row r="14" spans="2:18" x14ac:dyDescent="0.15">
      <c r="B14" s="12"/>
      <c r="C14" s="14" t="s">
        <v>56</v>
      </c>
      <c r="D14" s="20" t="s">
        <v>54</v>
      </c>
      <c r="E14" s="21">
        <f ca="1">INDIRECT(E13)/10</f>
        <v>81.900000000000006</v>
      </c>
      <c r="F14" s="12"/>
      <c r="G14" s="12"/>
      <c r="J14" s="16"/>
      <c r="K14" s="10"/>
      <c r="M14" s="10"/>
      <c r="N14" s="10"/>
      <c r="O14" s="10"/>
      <c r="P14" s="10"/>
      <c r="Q14" s="10"/>
    </row>
    <row r="15" spans="2:18" ht="16.5" x14ac:dyDescent="0.15">
      <c r="B15" s="12"/>
      <c r="C15" s="14" t="s">
        <v>14</v>
      </c>
      <c r="D15" s="20" t="s">
        <v>20</v>
      </c>
      <c r="E15" s="22">
        <v>1600</v>
      </c>
      <c r="F15" s="12"/>
      <c r="G15" s="12"/>
      <c r="J15" s="16"/>
      <c r="K15" s="10"/>
      <c r="L15" s="10"/>
      <c r="N15" s="10"/>
      <c r="O15" s="10"/>
      <c r="P15" s="10"/>
      <c r="Q15" s="10"/>
      <c r="R15" s="10"/>
    </row>
    <row r="16" spans="2:18" x14ac:dyDescent="0.15">
      <c r="B16" s="12"/>
      <c r="C16" s="12"/>
      <c r="D16" s="12"/>
      <c r="E16" s="12"/>
      <c r="F16" s="12"/>
      <c r="G16" s="12"/>
      <c r="I16" s="10" t="s">
        <v>37</v>
      </c>
      <c r="J16" s="16" t="s">
        <v>19</v>
      </c>
      <c r="K16" s="23">
        <f>((K11*(E10*0.001)^2)/8+3/16*D26*E10*0.001)*100</f>
        <v>326.22750000000002</v>
      </c>
      <c r="L16" s="23"/>
      <c r="N16" s="23"/>
      <c r="O16" s="16"/>
      <c r="P16" s="23"/>
      <c r="Q16" s="10"/>
      <c r="R16" s="10"/>
    </row>
    <row r="17" spans="2:18" ht="16.5" x14ac:dyDescent="0.15">
      <c r="B17" s="12"/>
      <c r="C17" s="12" t="s">
        <v>38</v>
      </c>
      <c r="D17" s="24" t="s">
        <v>39</v>
      </c>
      <c r="E17" s="25">
        <f>K16/K12</f>
        <v>67.125</v>
      </c>
      <c r="F17" s="119" t="str">
        <f>IF(E17&lt;=E15,"OK","NG（※1）")</f>
        <v>OK</v>
      </c>
      <c r="G17" s="12"/>
      <c r="J17" s="10"/>
      <c r="K17" s="10"/>
      <c r="L17" s="10"/>
      <c r="M17" s="10"/>
      <c r="N17" s="10"/>
      <c r="O17" s="17"/>
      <c r="P17" s="26"/>
      <c r="Q17" s="10"/>
      <c r="R17" s="10"/>
    </row>
    <row r="18" spans="2:18" x14ac:dyDescent="0.15">
      <c r="B18" s="12"/>
      <c r="C18" s="12" t="s">
        <v>53</v>
      </c>
      <c r="D18" s="24" t="s">
        <v>55</v>
      </c>
      <c r="E18" s="25">
        <f>D25+(D26/2)*2</f>
        <v>9.6999999999999993</v>
      </c>
      <c r="F18" s="119" t="str">
        <f ca="1">IF(E18&lt;=E14,"OK","NG（※2）")</f>
        <v>OK</v>
      </c>
      <c r="G18" s="12"/>
      <c r="J18" s="10"/>
      <c r="K18" s="10"/>
      <c r="L18" s="10"/>
      <c r="M18" s="10"/>
      <c r="N18" s="17"/>
      <c r="O18" s="17"/>
      <c r="P18" s="26"/>
      <c r="Q18" s="10"/>
    </row>
    <row r="19" spans="2:18" x14ac:dyDescent="0.15">
      <c r="B19" s="12"/>
      <c r="C19" s="118" t="str">
        <f>IF($F$17="NG（※1）","※1　曲げ応力度が許容応力度を超えています。","")</f>
        <v/>
      </c>
      <c r="D19" s="24"/>
      <c r="E19" s="25"/>
      <c r="F19" s="12"/>
      <c r="G19" s="12"/>
      <c r="J19" s="10"/>
      <c r="K19" s="10"/>
      <c r="L19" s="10"/>
      <c r="M19" s="10"/>
      <c r="N19" s="17"/>
      <c r="O19" s="26"/>
      <c r="P19" s="10"/>
      <c r="Q19" s="10"/>
    </row>
    <row r="20" spans="2:18" ht="14.25" thickBot="1" x14ac:dyDescent="0.2">
      <c r="B20" s="12"/>
      <c r="C20" s="118" t="str">
        <f ca="1">IF($F$18="NG（※2）","※2　吊点反力がワイヤの許容吊点反力を超えています。","")</f>
        <v/>
      </c>
      <c r="D20" s="24"/>
      <c r="E20" s="25"/>
      <c r="F20" s="12"/>
      <c r="G20" s="12"/>
      <c r="J20" s="10"/>
      <c r="K20" s="10"/>
      <c r="L20" s="10"/>
      <c r="M20" s="10"/>
      <c r="N20" s="17"/>
      <c r="O20" s="26"/>
      <c r="P20" s="10"/>
      <c r="Q20" s="10"/>
    </row>
    <row r="21" spans="2:18" ht="14.25" thickBot="1" x14ac:dyDescent="0.2">
      <c r="B21" s="12"/>
      <c r="C21" s="12"/>
      <c r="D21" s="27" t="s">
        <v>15</v>
      </c>
      <c r="E21" s="28" t="str">
        <f ca="1">IF(AND(E17&lt;=E15,E18&lt;=E14),"OK","NG")</f>
        <v>OK</v>
      </c>
      <c r="F21" s="12"/>
      <c r="G21" s="12"/>
    </row>
    <row r="22" spans="2:18" x14ac:dyDescent="0.15">
      <c r="B22" s="12"/>
      <c r="C22" s="12"/>
      <c r="D22" s="12"/>
      <c r="E22" s="12"/>
      <c r="F22" s="12"/>
      <c r="G22" s="12"/>
    </row>
    <row r="23" spans="2:18" ht="14.25" x14ac:dyDescent="0.15">
      <c r="B23" s="12"/>
      <c r="C23" s="29"/>
      <c r="D23" s="30" t="s">
        <v>4</v>
      </c>
      <c r="E23" s="31" t="s">
        <v>5</v>
      </c>
      <c r="F23" s="32"/>
      <c r="G23" s="33"/>
      <c r="H23" s="34"/>
    </row>
    <row r="24" spans="2:18" x14ac:dyDescent="0.15">
      <c r="B24" s="12"/>
      <c r="C24" s="37"/>
      <c r="D24" s="38" t="s">
        <v>30</v>
      </c>
      <c r="E24" s="39" t="s">
        <v>31</v>
      </c>
      <c r="F24" s="40"/>
      <c r="G24" s="41"/>
      <c r="H24" s="17"/>
    </row>
    <row r="25" spans="2:18" ht="14.25" thickBot="1" x14ac:dyDescent="0.2">
      <c r="B25" s="12"/>
      <c r="C25" s="45" t="s">
        <v>27</v>
      </c>
      <c r="D25" s="56">
        <f>ROUND(K11*E10/1000,1)</f>
        <v>9.6999999999999993</v>
      </c>
      <c r="E25" s="46"/>
      <c r="F25" s="47"/>
      <c r="G25" s="41"/>
      <c r="H25" s="17"/>
    </row>
    <row r="26" spans="2:18" ht="14.25" thickBot="1" x14ac:dyDescent="0.2">
      <c r="B26" s="12"/>
      <c r="C26" s="57" t="s">
        <v>1</v>
      </c>
      <c r="D26" s="7">
        <v>0</v>
      </c>
      <c r="E26" s="58">
        <f>E10/2</f>
        <v>1350</v>
      </c>
      <c r="F26" s="59"/>
      <c r="G26" s="25"/>
      <c r="H26" s="23"/>
    </row>
    <row r="27" spans="2:18" x14ac:dyDescent="0.15">
      <c r="B27" s="12"/>
      <c r="C27" s="57" t="s">
        <v>2</v>
      </c>
      <c r="D27" s="61">
        <f>D26</f>
        <v>0</v>
      </c>
      <c r="E27" s="62">
        <f>E26+E10</f>
        <v>4050</v>
      </c>
      <c r="F27" s="59"/>
      <c r="G27" s="25"/>
      <c r="H27" s="23"/>
    </row>
    <row r="28" spans="2:18" x14ac:dyDescent="0.15">
      <c r="B28" s="12"/>
      <c r="C28" s="49" t="s">
        <v>9</v>
      </c>
      <c r="D28" s="50">
        <f>SUM(D26:D27)</f>
        <v>0</v>
      </c>
      <c r="E28" s="63"/>
      <c r="F28" s="48"/>
      <c r="G28" s="12"/>
    </row>
    <row r="29" spans="2:18" x14ac:dyDescent="0.15">
      <c r="B29" s="12"/>
      <c r="C29" s="12"/>
      <c r="D29" s="12"/>
      <c r="E29" s="12"/>
      <c r="F29" s="12"/>
      <c r="G29" s="12"/>
    </row>
    <row r="30" spans="2:18" x14ac:dyDescent="0.15">
      <c r="I30" s="17"/>
      <c r="J30" s="54"/>
      <c r="K30" s="54"/>
      <c r="L30" s="54"/>
      <c r="M30" s="54"/>
      <c r="N30" s="54"/>
      <c r="O30" s="54"/>
    </row>
    <row r="31" spans="2:18" x14ac:dyDescent="0.15">
      <c r="D31" s="54"/>
      <c r="E31" s="55"/>
      <c r="I31" s="17"/>
      <c r="J31" s="54"/>
      <c r="K31" s="54"/>
      <c r="L31" s="54"/>
      <c r="M31" s="54"/>
      <c r="N31" s="54"/>
      <c r="O31" s="54"/>
    </row>
    <row r="32" spans="2:18" x14ac:dyDescent="0.15">
      <c r="I32" s="17"/>
      <c r="J32" s="54"/>
      <c r="K32" s="54"/>
      <c r="L32" s="54"/>
      <c r="M32" s="54"/>
      <c r="N32" s="54"/>
      <c r="O32" s="54"/>
    </row>
    <row r="33" spans="3:18" x14ac:dyDescent="0.15">
      <c r="D33" s="54"/>
      <c r="E33" s="55"/>
      <c r="I33" s="23"/>
      <c r="J33" s="55"/>
      <c r="K33" s="55"/>
      <c r="L33" s="55"/>
      <c r="M33" s="55"/>
      <c r="N33" s="55"/>
      <c r="O33" s="55"/>
    </row>
    <row r="34" spans="3:18" x14ac:dyDescent="0.15">
      <c r="D34" s="54"/>
      <c r="E34" s="55"/>
      <c r="I34" s="23"/>
      <c r="J34" s="55"/>
      <c r="K34" s="55"/>
      <c r="L34" s="55"/>
      <c r="M34" s="55"/>
      <c r="N34" s="55"/>
      <c r="O34" s="55"/>
    </row>
    <row r="37" spans="3:18" x14ac:dyDescent="0.15">
      <c r="D37" s="54"/>
      <c r="E37" s="54"/>
      <c r="F37" s="54"/>
      <c r="G37" s="54"/>
      <c r="H37" s="17"/>
      <c r="P37" s="54"/>
      <c r="Q37" s="54"/>
      <c r="R37" s="54"/>
    </row>
    <row r="38" spans="3:18" x14ac:dyDescent="0.15">
      <c r="C38" s="54"/>
      <c r="D38" s="54"/>
      <c r="E38" s="54"/>
      <c r="F38" s="54"/>
      <c r="G38" s="54"/>
      <c r="H38" s="17"/>
      <c r="P38" s="54"/>
      <c r="Q38" s="54"/>
      <c r="R38" s="54"/>
    </row>
    <row r="39" spans="3:18" x14ac:dyDescent="0.15">
      <c r="C39" s="54"/>
      <c r="D39" s="54"/>
      <c r="E39" s="54"/>
      <c r="F39" s="54"/>
      <c r="G39" s="54"/>
      <c r="H39" s="17"/>
      <c r="P39" s="54"/>
      <c r="Q39" s="54"/>
      <c r="R39" s="54"/>
    </row>
    <row r="40" spans="3:18" x14ac:dyDescent="0.15">
      <c r="C40" s="55"/>
      <c r="D40" s="55"/>
      <c r="E40" s="55"/>
      <c r="F40" s="55"/>
      <c r="G40" s="55"/>
      <c r="H40" s="23"/>
      <c r="P40" s="55"/>
      <c r="Q40" s="55"/>
      <c r="R40" s="55"/>
    </row>
    <row r="41" spans="3:18" x14ac:dyDescent="0.15">
      <c r="C41" s="55"/>
      <c r="D41" s="55"/>
      <c r="E41" s="55"/>
      <c r="F41" s="55"/>
      <c r="G41" s="55"/>
      <c r="H41" s="23"/>
      <c r="P41" s="55"/>
      <c r="Q41" s="55"/>
      <c r="R41" s="55"/>
    </row>
  </sheetData>
  <sheetProtection password="C3AE" sheet="1" formatCells="0" formatColumns="0" formatRows="0" insertColumns="0" insertRows="0" insertHyperlinks="0" deleteColumns="0" deleteRows="0" sort="0" autoFilter="0" pivotTables="0"/>
  <mergeCells count="1">
    <mergeCell ref="B1:G1"/>
  </mergeCells>
  <phoneticPr fontId="1"/>
  <dataValidations count="3">
    <dataValidation type="list" allowBlank="1" showInputMessage="1" showErrorMessage="1" sqref="E11">
      <formula1>$I$8:$I$9</formula1>
    </dataValidation>
    <dataValidation type="list" allowBlank="1" showInputMessage="1" showErrorMessage="1" sqref="E12">
      <formula1>$J$8:$K$8</formula1>
    </dataValidation>
    <dataValidation type="list" allowBlank="1" showInputMessage="1" showErrorMessage="1" sqref="E13">
      <formula1>$I$3:$I$6</formula1>
    </dataValidation>
  </dataValidations>
  <printOptions horizontalCentered="1" verticalCentered="1"/>
  <pageMargins left="0.70866141732283472" right="0.70866141732283472" top="0.74803149606299213" bottom="0.74803149606299213" header="0.31496062992125984" footer="0.31496062992125984"/>
  <pageSetup paperSize="9" scale="145"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41"/>
  <sheetViews>
    <sheetView view="pageBreakPreview" topLeftCell="C1" zoomScale="190" zoomScaleNormal="130" zoomScaleSheetLayoutView="190" workbookViewId="0">
      <selection activeCell="I14" sqref="I14"/>
    </sheetView>
  </sheetViews>
  <sheetFormatPr defaultColWidth="9" defaultRowHeight="13.5" x14ac:dyDescent="0.15"/>
  <cols>
    <col min="1" max="1" width="50.625" style="11" customWidth="1"/>
    <col min="2" max="2" width="6.875" style="11" customWidth="1"/>
    <col min="3" max="3" width="13.125" style="11" bestFit="1" customWidth="1"/>
    <col min="4" max="4" width="14" style="11" bestFit="1" customWidth="1"/>
    <col min="5" max="5" width="9.75" style="11" bestFit="1" customWidth="1"/>
    <col min="6" max="6" width="6.875" style="11" bestFit="1" customWidth="1"/>
    <col min="7" max="7" width="6.875" style="11" customWidth="1"/>
    <col min="8" max="8" width="6.875" style="10" customWidth="1"/>
    <col min="9" max="9" width="17.25" style="10" bestFit="1" customWidth="1"/>
    <col min="10" max="17" width="10.125" style="11" customWidth="1"/>
    <col min="18" max="16384" width="9" style="11"/>
  </cols>
  <sheetData>
    <row r="1" spans="2:17" ht="14.25" thickBot="1" x14ac:dyDescent="0.2">
      <c r="B1" s="131" t="s">
        <v>60</v>
      </c>
      <c r="C1" s="132"/>
      <c r="D1" s="132"/>
      <c r="E1" s="132"/>
      <c r="F1" s="132"/>
      <c r="G1" s="132"/>
      <c r="J1" s="10"/>
      <c r="K1" s="10"/>
      <c r="L1" s="10"/>
      <c r="M1" s="10"/>
      <c r="N1" s="10"/>
      <c r="O1" s="10"/>
      <c r="P1" s="10"/>
      <c r="Q1" s="10"/>
    </row>
    <row r="2" spans="2:17" ht="14.25" thickBot="1" x14ac:dyDescent="0.2">
      <c r="B2" s="109"/>
      <c r="C2" s="121" t="s">
        <v>76</v>
      </c>
      <c r="D2" s="68"/>
      <c r="E2" s="12"/>
      <c r="F2" s="12"/>
      <c r="G2" s="12"/>
      <c r="I2" s="18"/>
      <c r="J2" s="18" t="s">
        <v>64</v>
      </c>
      <c r="K2" s="18"/>
      <c r="L2" s="10"/>
      <c r="M2" s="10"/>
      <c r="N2" s="10"/>
      <c r="O2" s="10"/>
      <c r="P2" s="10"/>
      <c r="Q2" s="10"/>
    </row>
    <row r="3" spans="2:17" x14ac:dyDescent="0.15">
      <c r="B3" s="12"/>
      <c r="C3" s="13"/>
      <c r="D3" s="12"/>
      <c r="E3" s="12"/>
      <c r="F3" s="12"/>
      <c r="G3" s="12"/>
      <c r="I3" s="18" t="s">
        <v>44</v>
      </c>
      <c r="J3" s="18">
        <v>819</v>
      </c>
      <c r="K3" s="18" t="s">
        <v>40</v>
      </c>
      <c r="L3" s="10"/>
      <c r="M3" s="10"/>
      <c r="N3" s="10"/>
      <c r="O3" s="10"/>
      <c r="P3" s="10"/>
      <c r="Q3" s="10"/>
    </row>
    <row r="4" spans="2:17" x14ac:dyDescent="0.15">
      <c r="B4" s="12"/>
      <c r="C4" s="13"/>
      <c r="D4" s="12"/>
      <c r="E4" s="12"/>
      <c r="F4" s="12"/>
      <c r="G4" s="12"/>
      <c r="I4" s="18" t="s">
        <v>46</v>
      </c>
      <c r="J4" s="18">
        <v>1275</v>
      </c>
      <c r="K4" s="18" t="s">
        <v>40</v>
      </c>
      <c r="L4" s="10"/>
      <c r="M4" s="10"/>
      <c r="N4" s="10"/>
      <c r="O4" s="10"/>
      <c r="P4" s="10"/>
      <c r="Q4" s="10"/>
    </row>
    <row r="5" spans="2:17" x14ac:dyDescent="0.15">
      <c r="B5" s="12"/>
      <c r="C5" s="13"/>
      <c r="D5" s="12"/>
      <c r="E5" s="12"/>
      <c r="F5" s="12"/>
      <c r="G5" s="12"/>
      <c r="I5" s="18" t="s">
        <v>48</v>
      </c>
      <c r="J5" s="18">
        <v>1846</v>
      </c>
      <c r="K5" s="18" t="s">
        <v>40</v>
      </c>
      <c r="L5" s="10"/>
      <c r="M5" s="10"/>
      <c r="N5" s="10"/>
      <c r="O5" s="10"/>
      <c r="P5" s="10"/>
      <c r="Q5" s="10"/>
    </row>
    <row r="6" spans="2:17" x14ac:dyDescent="0.15">
      <c r="B6" s="12"/>
      <c r="C6" s="13"/>
      <c r="D6" s="12"/>
      <c r="E6" s="12"/>
      <c r="F6" s="12"/>
      <c r="G6" s="12"/>
      <c r="I6" s="18" t="s">
        <v>49</v>
      </c>
      <c r="J6" s="18">
        <v>2989</v>
      </c>
      <c r="K6" s="18" t="s">
        <v>40</v>
      </c>
      <c r="L6" s="10"/>
      <c r="M6" s="10"/>
      <c r="N6" s="10"/>
      <c r="O6" s="10"/>
      <c r="P6" s="10"/>
      <c r="Q6" s="10"/>
    </row>
    <row r="7" spans="2:17" x14ac:dyDescent="0.15">
      <c r="B7" s="12"/>
      <c r="C7" s="13"/>
      <c r="D7" s="12"/>
      <c r="E7" s="12"/>
      <c r="F7" s="12"/>
      <c r="G7" s="12"/>
      <c r="I7" s="18"/>
      <c r="J7" s="18"/>
      <c r="K7" s="18"/>
      <c r="L7" s="10"/>
      <c r="M7" s="10"/>
      <c r="N7" s="10"/>
      <c r="O7" s="10"/>
      <c r="P7" s="10"/>
      <c r="Q7" s="10"/>
    </row>
    <row r="8" spans="2:17" x14ac:dyDescent="0.15">
      <c r="B8" s="12"/>
      <c r="C8" s="13"/>
      <c r="D8" s="12"/>
      <c r="E8" s="12"/>
      <c r="F8" s="12"/>
      <c r="G8" s="12"/>
      <c r="I8" s="18">
        <v>48.6</v>
      </c>
      <c r="J8" s="18">
        <v>3.2</v>
      </c>
      <c r="K8" s="18">
        <v>2.2999999999999998</v>
      </c>
      <c r="L8" s="10"/>
      <c r="M8" s="10"/>
      <c r="N8" s="10"/>
      <c r="O8" s="10"/>
      <c r="P8" s="10"/>
      <c r="Q8" s="10"/>
    </row>
    <row r="9" spans="2:17" ht="14.25" thickBot="1" x14ac:dyDescent="0.2">
      <c r="B9" s="12"/>
      <c r="C9" s="13"/>
      <c r="D9" s="12"/>
      <c r="E9" s="12"/>
      <c r="F9" s="12"/>
      <c r="G9" s="12"/>
      <c r="I9" s="18">
        <v>42.7</v>
      </c>
      <c r="J9" s="18">
        <v>3.2</v>
      </c>
      <c r="K9" s="18">
        <v>2.2999999999999998</v>
      </c>
      <c r="L9" s="10"/>
      <c r="M9" s="10"/>
      <c r="N9" s="10"/>
      <c r="O9" s="10"/>
      <c r="P9" s="10"/>
      <c r="Q9" s="10"/>
    </row>
    <row r="10" spans="2:17" x14ac:dyDescent="0.15">
      <c r="B10" s="12"/>
      <c r="C10" s="14" t="s">
        <v>0</v>
      </c>
      <c r="D10" s="15" t="s">
        <v>12</v>
      </c>
      <c r="E10" s="1">
        <v>2700</v>
      </c>
      <c r="F10" s="12"/>
      <c r="G10" s="12"/>
      <c r="J10" s="10"/>
      <c r="K10" s="10"/>
      <c r="L10" s="10"/>
      <c r="M10" s="10"/>
      <c r="O10" s="10"/>
      <c r="P10" s="10"/>
      <c r="Q10" s="10"/>
    </row>
    <row r="11" spans="2:17" x14ac:dyDescent="0.15">
      <c r="B11" s="12"/>
      <c r="C11" s="14" t="s">
        <v>10</v>
      </c>
      <c r="D11" s="15" t="s">
        <v>26</v>
      </c>
      <c r="E11" s="2">
        <v>42.7</v>
      </c>
      <c r="F11" s="12"/>
      <c r="G11" s="12"/>
      <c r="I11" s="10" t="s">
        <v>27</v>
      </c>
      <c r="J11" s="16" t="s">
        <v>29</v>
      </c>
      <c r="K11" s="17">
        <f>ROUND(PI()/4*(E11^2-(E11-E12*2)^2)*0.00785,2)</f>
        <v>3.12</v>
      </c>
      <c r="M11" s="18"/>
      <c r="P11" s="10"/>
      <c r="Q11" s="10"/>
    </row>
    <row r="12" spans="2:17" ht="15.75" x14ac:dyDescent="0.15">
      <c r="B12" s="12"/>
      <c r="C12" s="14" t="s">
        <v>11</v>
      </c>
      <c r="D12" s="15" t="s">
        <v>13</v>
      </c>
      <c r="E12" s="3">
        <v>3.2</v>
      </c>
      <c r="F12" s="12"/>
      <c r="G12" s="12"/>
      <c r="I12" s="16" t="s">
        <v>24</v>
      </c>
      <c r="J12" s="19" t="s">
        <v>25</v>
      </c>
      <c r="K12" s="17">
        <f>ROUND(PI()/32*(E11^4-(E11-2*E12)^4)/E11/1000,2)</f>
        <v>3.65</v>
      </c>
      <c r="M12" s="18"/>
      <c r="P12" s="10"/>
      <c r="Q12" s="10"/>
    </row>
    <row r="13" spans="2:17" ht="14.25" thickBot="1" x14ac:dyDescent="0.2">
      <c r="B13" s="12"/>
      <c r="C13" s="14" t="s">
        <v>42</v>
      </c>
      <c r="D13" s="20" t="s">
        <v>50</v>
      </c>
      <c r="E13" s="3" t="s">
        <v>43</v>
      </c>
      <c r="F13" s="12"/>
      <c r="G13" s="12"/>
      <c r="J13" s="16"/>
      <c r="K13" s="10"/>
      <c r="M13" s="10"/>
      <c r="N13" s="10"/>
      <c r="O13" s="10"/>
      <c r="P13" s="10"/>
      <c r="Q13" s="10"/>
    </row>
    <row r="14" spans="2:17" x14ac:dyDescent="0.15">
      <c r="B14" s="12"/>
      <c r="C14" s="14" t="s">
        <v>56</v>
      </c>
      <c r="D14" s="20" t="s">
        <v>54</v>
      </c>
      <c r="E14" s="21">
        <f ca="1">INDIRECT(E13)/10</f>
        <v>81.900000000000006</v>
      </c>
      <c r="F14" s="12"/>
      <c r="G14" s="12"/>
      <c r="J14" s="16"/>
      <c r="K14" s="10"/>
      <c r="M14" s="10"/>
      <c r="N14" s="10"/>
      <c r="O14" s="10"/>
      <c r="P14" s="10"/>
      <c r="Q14" s="10"/>
    </row>
    <row r="15" spans="2:17" ht="16.5" x14ac:dyDescent="0.15">
      <c r="B15" s="12"/>
      <c r="C15" s="14" t="s">
        <v>14</v>
      </c>
      <c r="D15" s="20" t="s">
        <v>20</v>
      </c>
      <c r="E15" s="22">
        <v>1600</v>
      </c>
      <c r="F15" s="12"/>
      <c r="G15" s="12"/>
      <c r="J15" s="16"/>
      <c r="K15" s="10"/>
      <c r="M15" s="10"/>
      <c r="N15" s="10"/>
      <c r="O15" s="10"/>
      <c r="P15" s="10"/>
      <c r="Q15" s="10"/>
    </row>
    <row r="16" spans="2:17" x14ac:dyDescent="0.15">
      <c r="B16" s="12"/>
      <c r="C16" s="12"/>
      <c r="D16" s="12"/>
      <c r="E16" s="12"/>
      <c r="F16" s="12"/>
      <c r="G16" s="12"/>
      <c r="I16" s="10" t="s">
        <v>37</v>
      </c>
      <c r="J16" s="16" t="s">
        <v>19</v>
      </c>
      <c r="K16" s="23">
        <f>MAX(J28:N28)</f>
        <v>283.5</v>
      </c>
      <c r="M16" s="23"/>
      <c r="N16" s="16" t="s">
        <v>36</v>
      </c>
      <c r="O16" s="23"/>
      <c r="P16" s="10"/>
      <c r="Q16" s="10"/>
    </row>
    <row r="17" spans="2:17" ht="16.5" x14ac:dyDescent="0.15">
      <c r="B17" s="12"/>
      <c r="C17" s="12" t="s">
        <v>38</v>
      </c>
      <c r="D17" s="24" t="s">
        <v>39</v>
      </c>
      <c r="E17" s="25">
        <f>K16/K12</f>
        <v>77.671232876712324</v>
      </c>
      <c r="F17" s="119" t="str">
        <f>IF(E17&lt;=E15,"OK","NG（※1）")</f>
        <v>OK</v>
      </c>
      <c r="G17" s="12"/>
      <c r="J17" s="10"/>
      <c r="K17" s="10"/>
      <c r="L17" s="10"/>
      <c r="M17" s="10"/>
      <c r="N17" s="17" t="s">
        <v>32</v>
      </c>
      <c r="O17" s="26" t="s">
        <v>34</v>
      </c>
      <c r="P17" s="10"/>
      <c r="Q17" s="10"/>
    </row>
    <row r="18" spans="2:17" x14ac:dyDescent="0.15">
      <c r="B18" s="12"/>
      <c r="C18" s="12" t="s">
        <v>53</v>
      </c>
      <c r="D18" s="24" t="s">
        <v>55</v>
      </c>
      <c r="E18" s="25">
        <f>D25+D26</f>
        <v>8.4</v>
      </c>
      <c r="F18" s="119" t="str">
        <f ca="1">IF(E18&lt;=E14,"OK","NG（※2）")</f>
        <v>OK</v>
      </c>
      <c r="G18" s="12"/>
      <c r="J18" s="10"/>
      <c r="K18" s="10"/>
      <c r="L18" s="10"/>
      <c r="M18" s="10"/>
      <c r="N18" s="17" t="s">
        <v>33</v>
      </c>
      <c r="O18" s="26" t="s">
        <v>35</v>
      </c>
      <c r="P18" s="26"/>
      <c r="Q18" s="10"/>
    </row>
    <row r="19" spans="2:17" x14ac:dyDescent="0.15">
      <c r="B19" s="12"/>
      <c r="C19" s="118" t="str">
        <f>IF($F$17="NG（※1）","※1　曲げ応力度が許容応力度を超えています。","")</f>
        <v/>
      </c>
      <c r="D19" s="24"/>
      <c r="E19" s="25"/>
      <c r="F19" s="12"/>
      <c r="G19" s="12"/>
      <c r="J19" s="10"/>
      <c r="K19" s="10"/>
      <c r="L19" s="10"/>
      <c r="M19" s="10"/>
      <c r="N19" s="17"/>
      <c r="O19" s="26"/>
      <c r="P19" s="10"/>
      <c r="Q19" s="10"/>
    </row>
    <row r="20" spans="2:17" ht="14.25" thickBot="1" x14ac:dyDescent="0.2">
      <c r="B20" s="12"/>
      <c r="C20" s="118" t="str">
        <f ca="1">IF($F$18="NG（※2）","※2　吊点反力がワイヤの許容吊点反力を超えています。","")</f>
        <v/>
      </c>
      <c r="D20" s="24"/>
      <c r="E20" s="25"/>
      <c r="F20" s="12"/>
      <c r="G20" s="12"/>
      <c r="J20" s="10"/>
      <c r="K20" s="10"/>
      <c r="L20" s="10"/>
      <c r="M20" s="10"/>
      <c r="N20" s="17"/>
      <c r="O20" s="26"/>
      <c r="P20" s="10"/>
      <c r="Q20" s="10"/>
    </row>
    <row r="21" spans="2:17" ht="14.25" thickBot="1" x14ac:dyDescent="0.2">
      <c r="B21" s="12"/>
      <c r="C21" s="12"/>
      <c r="D21" s="27" t="s">
        <v>15</v>
      </c>
      <c r="E21" s="28" t="str">
        <f ca="1">IF(AND(E17&lt;=E15,E18&lt;=E14),"OK","NG")</f>
        <v>OK</v>
      </c>
      <c r="F21" s="12"/>
      <c r="G21" s="12"/>
      <c r="J21" s="10"/>
      <c r="K21" s="10"/>
      <c r="L21" s="10"/>
      <c r="M21" s="10"/>
      <c r="N21" s="10"/>
    </row>
    <row r="22" spans="2:17" ht="14.25" x14ac:dyDescent="0.15">
      <c r="B22" s="12"/>
      <c r="C22" s="12"/>
      <c r="D22" s="12"/>
      <c r="E22" s="12"/>
      <c r="F22" s="12"/>
      <c r="G22" s="12"/>
      <c r="I22" s="133" t="s">
        <v>21</v>
      </c>
      <c r="J22" s="134"/>
      <c r="K22" s="134"/>
      <c r="L22" s="134"/>
      <c r="M22" s="134"/>
      <c r="N22" s="135"/>
    </row>
    <row r="23" spans="2:17" ht="14.25" x14ac:dyDescent="0.15">
      <c r="B23" s="12"/>
      <c r="C23" s="29"/>
      <c r="D23" s="30" t="s">
        <v>4</v>
      </c>
      <c r="E23" s="31" t="s">
        <v>5</v>
      </c>
      <c r="F23" s="32"/>
      <c r="G23" s="33"/>
      <c r="H23" s="34"/>
      <c r="I23" s="35"/>
      <c r="J23" s="36" t="s">
        <v>22</v>
      </c>
      <c r="K23" s="44" t="s">
        <v>17</v>
      </c>
      <c r="L23" s="44" t="s">
        <v>18</v>
      </c>
      <c r="M23" s="36" t="s">
        <v>23</v>
      </c>
      <c r="N23" s="36" t="s">
        <v>8</v>
      </c>
    </row>
    <row r="24" spans="2:17" x14ac:dyDescent="0.15">
      <c r="B24" s="12"/>
      <c r="C24" s="37"/>
      <c r="D24" s="38" t="s">
        <v>30</v>
      </c>
      <c r="E24" s="39" t="s">
        <v>31</v>
      </c>
      <c r="F24" s="40"/>
      <c r="G24" s="41"/>
      <c r="H24" s="17"/>
      <c r="I24" s="42"/>
      <c r="J24" s="43">
        <v>0</v>
      </c>
      <c r="K24" s="44">
        <f>E26</f>
        <v>900</v>
      </c>
      <c r="L24" s="44">
        <f>E27</f>
        <v>1800</v>
      </c>
      <c r="M24" s="44">
        <f>E10</f>
        <v>2700</v>
      </c>
      <c r="N24" s="44">
        <f>E10/2</f>
        <v>1350</v>
      </c>
    </row>
    <row r="25" spans="2:17" ht="14.25" thickBot="1" x14ac:dyDescent="0.2">
      <c r="B25" s="12"/>
      <c r="C25" s="45" t="s">
        <v>27</v>
      </c>
      <c r="D25" s="56">
        <f>ROUND(K11*E10/1000,1)</f>
        <v>8.4</v>
      </c>
      <c r="E25" s="46"/>
      <c r="F25" s="47"/>
      <c r="G25" s="41"/>
      <c r="H25" s="17"/>
      <c r="I25" s="42" t="s">
        <v>27</v>
      </c>
      <c r="J25" s="43">
        <f>$D25*$E$10/2*(J$24/$E$10-J$24^2/$E$10^2)/10</f>
        <v>0</v>
      </c>
      <c r="K25" s="43">
        <f>$D25*$E$10/2*(K$24/$E$10-K$24^2/$E$10^2)/10</f>
        <v>252</v>
      </c>
      <c r="L25" s="43">
        <f>$D25*$E$10/2*(L$24/$E$10-L$24^2/$E$10^2)/10</f>
        <v>252</v>
      </c>
      <c r="M25" s="43">
        <f>$D25*$E$10/2*(M$24/$E$10-M$24^2/$E$10^2)/10</f>
        <v>0</v>
      </c>
      <c r="N25" s="43">
        <f>$D25*$E$10/2*(N$24/$E$10-N$24^2/$E$10^2)/10</f>
        <v>283.5</v>
      </c>
    </row>
    <row r="26" spans="2:17" ht="14.25" thickBot="1" x14ac:dyDescent="0.2">
      <c r="B26" s="12"/>
      <c r="C26" s="57" t="s">
        <v>1</v>
      </c>
      <c r="D26" s="5">
        <v>0</v>
      </c>
      <c r="E26" s="58">
        <f>E10/3</f>
        <v>900</v>
      </c>
      <c r="F26" s="59"/>
      <c r="G26" s="25"/>
      <c r="H26" s="23"/>
      <c r="I26" s="60" t="s">
        <v>1</v>
      </c>
      <c r="J26" s="44">
        <f>D26*(E$10-E26)*J$24/E$10/10</f>
        <v>0</v>
      </c>
      <c r="K26" s="44">
        <f>IF(K$24&lt;=$E26,$D26*($E$10-$E26)*K$24/$E$10/10,$D26*$E26*($E$10-K$24)/$E$10/10)</f>
        <v>0</v>
      </c>
      <c r="L26" s="44">
        <f>IF(L$24&lt;=$E26,$D26*($E$10-$E26)*L$24/$E$10/10,$D26*$E26*($E$10-L$24)/$E$10/10)</f>
        <v>0</v>
      </c>
      <c r="M26" s="44">
        <f>D26*E26*(E$10-M$24)/E$10/10</f>
        <v>0</v>
      </c>
      <c r="N26" s="44">
        <f>IF(N$24&lt;=E26,D26*(E$10-E26)*N$24/E$10/10,D26*E26*(E$10-N$24)/E$10/10)</f>
        <v>0</v>
      </c>
    </row>
    <row r="27" spans="2:17" x14ac:dyDescent="0.15">
      <c r="B27" s="12"/>
      <c r="C27" s="57" t="s">
        <v>2</v>
      </c>
      <c r="D27" s="61">
        <f>D26</f>
        <v>0</v>
      </c>
      <c r="E27" s="62">
        <f>E26*2</f>
        <v>1800</v>
      </c>
      <c r="F27" s="59"/>
      <c r="G27" s="25"/>
      <c r="H27" s="23"/>
      <c r="I27" s="60" t="s">
        <v>2</v>
      </c>
      <c r="J27" s="44">
        <f>D27*(E$10-E27)*J$24/E$10/10</f>
        <v>0</v>
      </c>
      <c r="K27" s="44">
        <f>IF(K$24&lt;=$E27,$D27*($E$10-$E27)*K$24/$E$10/10,$D27*$E27*($E$10-K$24)/$E$10/10)</f>
        <v>0</v>
      </c>
      <c r="L27" s="44">
        <f>IF(L$24&lt;=$E27,$D27*($E$10-$E27)*L$24/$E$10/10,$D27*$E27*($E$10-L$24)/$E$10/10)</f>
        <v>0</v>
      </c>
      <c r="M27" s="44">
        <f>D27*E27*(E$10-M$24)/E$10/10</f>
        <v>0</v>
      </c>
      <c r="N27" s="44">
        <f>IF(N$24&lt;=E27,D27*(E$10-E27)*N$24/E$10/10,D27*E27*(E$10-N$24)/E$10/10)</f>
        <v>0</v>
      </c>
    </row>
    <row r="28" spans="2:17" x14ac:dyDescent="0.15">
      <c r="B28" s="12"/>
      <c r="C28" s="49" t="s">
        <v>9</v>
      </c>
      <c r="D28" s="50">
        <f>SUM(D26:D27)</f>
        <v>0</v>
      </c>
      <c r="E28" s="63"/>
      <c r="F28" s="48"/>
      <c r="G28" s="12"/>
      <c r="I28" s="42" t="s">
        <v>3</v>
      </c>
      <c r="J28" s="44">
        <f>SUM(J25:J27)</f>
        <v>0</v>
      </c>
      <c r="K28" s="44">
        <f>SUM(K25:K27)</f>
        <v>252</v>
      </c>
      <c r="L28" s="44">
        <f>SUM(L25:L27)</f>
        <v>252</v>
      </c>
      <c r="M28" s="44">
        <f>SUM(M25:M27)</f>
        <v>0</v>
      </c>
      <c r="N28" s="44">
        <f>SUM(N25:N27)</f>
        <v>283.5</v>
      </c>
    </row>
    <row r="29" spans="2:17" x14ac:dyDescent="0.15">
      <c r="B29" s="12"/>
      <c r="C29" s="12"/>
      <c r="D29" s="12"/>
      <c r="E29" s="12"/>
      <c r="F29" s="12"/>
      <c r="G29" s="12"/>
      <c r="J29" s="52"/>
      <c r="K29" s="53"/>
      <c r="L29" s="53"/>
      <c r="M29" s="53"/>
      <c r="N29" s="53"/>
    </row>
    <row r="31" spans="2:17" x14ac:dyDescent="0.15">
      <c r="D31" s="54"/>
      <c r="E31" s="55"/>
    </row>
    <row r="33" spans="3:17" x14ac:dyDescent="0.15">
      <c r="D33" s="54"/>
      <c r="E33" s="55"/>
    </row>
    <row r="34" spans="3:17" x14ac:dyDescent="0.15">
      <c r="D34" s="54"/>
      <c r="E34" s="55"/>
    </row>
    <row r="37" spans="3:17" x14ac:dyDescent="0.15">
      <c r="D37" s="54"/>
      <c r="E37" s="54"/>
      <c r="F37" s="54"/>
      <c r="G37" s="54"/>
      <c r="H37" s="17"/>
      <c r="I37" s="17"/>
      <c r="J37" s="54"/>
      <c r="K37" s="54"/>
      <c r="L37" s="54"/>
      <c r="M37" s="54"/>
      <c r="N37" s="54"/>
      <c r="O37" s="54"/>
      <c r="P37" s="54"/>
      <c r="Q37" s="54"/>
    </row>
    <row r="38" spans="3:17" x14ac:dyDescent="0.15">
      <c r="C38" s="54"/>
      <c r="D38" s="54"/>
      <c r="E38" s="54"/>
      <c r="F38" s="54"/>
      <c r="G38" s="54"/>
      <c r="H38" s="17"/>
      <c r="I38" s="17"/>
      <c r="J38" s="54"/>
      <c r="K38" s="54"/>
      <c r="L38" s="54"/>
      <c r="M38" s="54"/>
      <c r="N38" s="54"/>
      <c r="O38" s="54"/>
      <c r="P38" s="54"/>
      <c r="Q38" s="54"/>
    </row>
    <row r="39" spans="3:17" x14ac:dyDescent="0.15">
      <c r="C39" s="54"/>
      <c r="D39" s="54"/>
      <c r="E39" s="54"/>
      <c r="F39" s="54"/>
      <c r="G39" s="54"/>
      <c r="H39" s="17"/>
      <c r="I39" s="17"/>
      <c r="J39" s="54"/>
      <c r="K39" s="54"/>
      <c r="L39" s="54"/>
      <c r="M39" s="54"/>
      <c r="N39" s="54"/>
      <c r="O39" s="54"/>
      <c r="P39" s="54"/>
      <c r="Q39" s="54"/>
    </row>
    <row r="40" spans="3:17" x14ac:dyDescent="0.15">
      <c r="C40" s="55"/>
      <c r="D40" s="55"/>
      <c r="E40" s="55"/>
      <c r="F40" s="55"/>
      <c r="G40" s="55"/>
      <c r="H40" s="23"/>
      <c r="I40" s="23"/>
      <c r="J40" s="55"/>
      <c r="K40" s="55"/>
      <c r="L40" s="55"/>
      <c r="M40" s="55"/>
      <c r="N40" s="55"/>
      <c r="O40" s="55"/>
      <c r="P40" s="55"/>
      <c r="Q40" s="55"/>
    </row>
    <row r="41" spans="3:17" x14ac:dyDescent="0.15">
      <c r="C41" s="55"/>
      <c r="D41" s="55"/>
      <c r="E41" s="55"/>
      <c r="F41" s="55"/>
      <c r="G41" s="55"/>
      <c r="H41" s="23"/>
      <c r="I41" s="23"/>
      <c r="J41" s="55"/>
      <c r="K41" s="55"/>
      <c r="L41" s="55"/>
      <c r="M41" s="55"/>
      <c r="N41" s="55"/>
      <c r="O41" s="55"/>
      <c r="P41" s="55"/>
      <c r="Q41" s="55"/>
    </row>
  </sheetData>
  <sheetProtection password="C3AE" sheet="1" formatCells="0" formatColumns="0" formatRows="0" insertColumns="0" insertRows="0" insertHyperlinks="0" deleteColumns="0" deleteRows="0" sort="0" autoFilter="0" pivotTables="0"/>
  <mergeCells count="2">
    <mergeCell ref="B1:G1"/>
    <mergeCell ref="I22:N22"/>
  </mergeCells>
  <phoneticPr fontId="1"/>
  <dataValidations count="3">
    <dataValidation type="list" allowBlank="1" showInputMessage="1" showErrorMessage="1" sqref="E11">
      <formula1>$I$8:$I$9</formula1>
    </dataValidation>
    <dataValidation type="list" allowBlank="1" showInputMessage="1" showErrorMessage="1" sqref="E12">
      <formula1>$J$8:$K$8</formula1>
    </dataValidation>
    <dataValidation type="list" allowBlank="1" showInputMessage="1" showErrorMessage="1" sqref="E13">
      <formula1>$I$3:$I$6</formula1>
    </dataValidation>
  </dataValidations>
  <printOptions horizontalCentered="1" verticalCentered="1"/>
  <pageMargins left="0.70866141732283472" right="0.70866141732283472" top="0.74803149606299213" bottom="0.74803149606299213" header="0.31496062992125984" footer="0.31496062992125984"/>
  <pageSetup paperSize="9" scale="145"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3"/>
  <sheetViews>
    <sheetView view="pageBreakPreview" topLeftCell="C1" zoomScale="190" zoomScaleNormal="130" zoomScaleSheetLayoutView="190" workbookViewId="0">
      <selection activeCell="I14" sqref="I14"/>
    </sheetView>
  </sheetViews>
  <sheetFormatPr defaultColWidth="9" defaultRowHeight="13.5" x14ac:dyDescent="0.15"/>
  <cols>
    <col min="1" max="1" width="50.625" style="11" customWidth="1"/>
    <col min="2" max="2" width="6.875" style="11" customWidth="1"/>
    <col min="3" max="3" width="13.125" style="11" bestFit="1" customWidth="1"/>
    <col min="4" max="4" width="14" style="11" bestFit="1" customWidth="1"/>
    <col min="5" max="5" width="9.75" style="11" bestFit="1" customWidth="1"/>
    <col min="6" max="6" width="6.875" style="11" bestFit="1" customWidth="1"/>
    <col min="7" max="7" width="6.875" style="11" customWidth="1"/>
    <col min="8" max="8" width="6.875" style="10" customWidth="1"/>
    <col min="9" max="9" width="17.25" style="10" bestFit="1" customWidth="1"/>
    <col min="10" max="18" width="10.125" style="11" customWidth="1"/>
    <col min="19" max="16384" width="9" style="11"/>
  </cols>
  <sheetData>
    <row r="1" spans="2:18" ht="14.25" thickBot="1" x14ac:dyDescent="0.2">
      <c r="B1" s="131" t="s">
        <v>61</v>
      </c>
      <c r="C1" s="132"/>
      <c r="D1" s="132"/>
      <c r="E1" s="132"/>
      <c r="F1" s="132"/>
      <c r="G1" s="132"/>
      <c r="J1" s="10"/>
      <c r="K1" s="10"/>
      <c r="L1" s="10"/>
      <c r="M1" s="10"/>
      <c r="N1" s="10"/>
      <c r="O1" s="10"/>
      <c r="P1" s="10"/>
      <c r="Q1" s="10"/>
      <c r="R1" s="10"/>
    </row>
    <row r="2" spans="2:18" ht="14.25" thickBot="1" x14ac:dyDescent="0.2">
      <c r="B2" s="109"/>
      <c r="C2" s="121" t="s">
        <v>76</v>
      </c>
      <c r="D2" s="68"/>
      <c r="E2" s="12"/>
      <c r="F2" s="12"/>
      <c r="G2" s="12"/>
      <c r="I2" s="18"/>
      <c r="J2" s="18" t="s">
        <v>64</v>
      </c>
      <c r="K2" s="18"/>
      <c r="L2" s="10"/>
      <c r="M2" s="10"/>
      <c r="N2" s="10"/>
      <c r="O2" s="10"/>
      <c r="P2" s="10"/>
      <c r="Q2" s="10"/>
      <c r="R2" s="10"/>
    </row>
    <row r="3" spans="2:18" x14ac:dyDescent="0.15">
      <c r="B3" s="12"/>
      <c r="C3" s="13"/>
      <c r="D3" s="12"/>
      <c r="E3" s="12"/>
      <c r="F3" s="12"/>
      <c r="G3" s="12"/>
      <c r="I3" s="18" t="s">
        <v>44</v>
      </c>
      <c r="J3" s="18">
        <v>819</v>
      </c>
      <c r="K3" s="18" t="s">
        <v>40</v>
      </c>
      <c r="L3" s="10"/>
      <c r="M3" s="10"/>
      <c r="N3" s="10"/>
      <c r="O3" s="10"/>
      <c r="P3" s="10"/>
      <c r="Q3" s="10"/>
      <c r="R3" s="10"/>
    </row>
    <row r="4" spans="2:18" x14ac:dyDescent="0.15">
      <c r="B4" s="12"/>
      <c r="C4" s="13"/>
      <c r="D4" s="12"/>
      <c r="E4" s="12"/>
      <c r="F4" s="12"/>
      <c r="G4" s="12"/>
      <c r="I4" s="18" t="s">
        <v>46</v>
      </c>
      <c r="J4" s="18">
        <v>1275</v>
      </c>
      <c r="K4" s="18" t="s">
        <v>40</v>
      </c>
      <c r="L4" s="10"/>
      <c r="M4" s="10"/>
      <c r="N4" s="10"/>
      <c r="O4" s="10"/>
      <c r="P4" s="10"/>
      <c r="Q4" s="10"/>
      <c r="R4" s="10"/>
    </row>
    <row r="5" spans="2:18" x14ac:dyDescent="0.15">
      <c r="B5" s="12"/>
      <c r="C5" s="13"/>
      <c r="D5" s="12"/>
      <c r="E5" s="12"/>
      <c r="F5" s="12"/>
      <c r="G5" s="12"/>
      <c r="I5" s="18" t="s">
        <v>48</v>
      </c>
      <c r="J5" s="18">
        <v>1846</v>
      </c>
      <c r="K5" s="18" t="s">
        <v>40</v>
      </c>
      <c r="L5" s="10"/>
      <c r="M5" s="10"/>
      <c r="N5" s="10"/>
      <c r="O5" s="10"/>
      <c r="P5" s="10"/>
      <c r="Q5" s="10"/>
      <c r="R5" s="10"/>
    </row>
    <row r="6" spans="2:18" x14ac:dyDescent="0.15">
      <c r="B6" s="12"/>
      <c r="C6" s="13"/>
      <c r="D6" s="12"/>
      <c r="E6" s="12"/>
      <c r="F6" s="12"/>
      <c r="G6" s="12"/>
      <c r="I6" s="18" t="s">
        <v>49</v>
      </c>
      <c r="J6" s="18">
        <v>2989</v>
      </c>
      <c r="K6" s="18" t="s">
        <v>40</v>
      </c>
      <c r="L6" s="10"/>
      <c r="M6" s="10"/>
      <c r="N6" s="10"/>
      <c r="O6" s="10"/>
      <c r="P6" s="10"/>
      <c r="Q6" s="10"/>
      <c r="R6" s="10"/>
    </row>
    <row r="7" spans="2:18" x14ac:dyDescent="0.15">
      <c r="B7" s="12"/>
      <c r="C7" s="13"/>
      <c r="D7" s="12"/>
      <c r="E7" s="12"/>
      <c r="F7" s="12"/>
      <c r="G7" s="12"/>
      <c r="I7" s="18"/>
      <c r="J7" s="18"/>
      <c r="K7" s="18"/>
      <c r="L7" s="10"/>
      <c r="M7" s="10"/>
      <c r="N7" s="10"/>
      <c r="O7" s="10"/>
      <c r="P7" s="10"/>
      <c r="Q7" s="10"/>
      <c r="R7" s="10"/>
    </row>
    <row r="8" spans="2:18" x14ac:dyDescent="0.15">
      <c r="B8" s="12"/>
      <c r="C8" s="13"/>
      <c r="D8" s="12"/>
      <c r="E8" s="12"/>
      <c r="F8" s="12"/>
      <c r="G8" s="12"/>
      <c r="I8" s="18">
        <v>48.6</v>
      </c>
      <c r="J8" s="18">
        <v>3.2</v>
      </c>
      <c r="K8" s="18">
        <v>2.2999999999999998</v>
      </c>
      <c r="L8" s="10"/>
      <c r="M8" s="10"/>
      <c r="N8" s="10"/>
      <c r="O8" s="10"/>
      <c r="P8" s="10"/>
      <c r="Q8" s="10"/>
      <c r="R8" s="10"/>
    </row>
    <row r="9" spans="2:18" ht="14.25" thickBot="1" x14ac:dyDescent="0.2">
      <c r="B9" s="12"/>
      <c r="C9" s="13"/>
      <c r="D9" s="12"/>
      <c r="E9" s="12"/>
      <c r="F9" s="12"/>
      <c r="G9" s="12"/>
      <c r="I9" s="18">
        <v>42.7</v>
      </c>
      <c r="J9" s="18">
        <v>3.2</v>
      </c>
      <c r="K9" s="18">
        <v>2.2999999999999998</v>
      </c>
      <c r="L9" s="10"/>
      <c r="M9" s="10"/>
      <c r="N9" s="10"/>
      <c r="O9" s="10"/>
      <c r="P9" s="10"/>
      <c r="Q9" s="10"/>
      <c r="R9" s="10"/>
    </row>
    <row r="10" spans="2:18" x14ac:dyDescent="0.15">
      <c r="B10" s="12"/>
      <c r="C10" s="14" t="s">
        <v>0</v>
      </c>
      <c r="D10" s="15" t="s">
        <v>12</v>
      </c>
      <c r="E10" s="1">
        <v>2700</v>
      </c>
      <c r="F10" s="12"/>
      <c r="G10" s="12"/>
      <c r="J10" s="10"/>
      <c r="K10" s="10"/>
      <c r="L10" s="10"/>
      <c r="M10" s="10"/>
      <c r="N10" s="10"/>
      <c r="P10" s="10"/>
      <c r="Q10" s="10"/>
      <c r="R10" s="10"/>
    </row>
    <row r="11" spans="2:18" x14ac:dyDescent="0.15">
      <c r="B11" s="12"/>
      <c r="C11" s="14" t="s">
        <v>10</v>
      </c>
      <c r="D11" s="15" t="s">
        <v>26</v>
      </c>
      <c r="E11" s="2">
        <v>48.6</v>
      </c>
      <c r="F11" s="12"/>
      <c r="G11" s="12"/>
      <c r="I11" s="10" t="s">
        <v>27</v>
      </c>
      <c r="J11" s="16" t="s">
        <v>29</v>
      </c>
      <c r="K11" s="17">
        <f>ROUND(PI()/4*(E11^2-(E11-E12*2)^2)*0.00785,2)</f>
        <v>3.58</v>
      </c>
      <c r="L11" s="17"/>
      <c r="N11" s="18"/>
      <c r="Q11" s="10"/>
      <c r="R11" s="10"/>
    </row>
    <row r="12" spans="2:18" ht="15.75" x14ac:dyDescent="0.15">
      <c r="B12" s="12"/>
      <c r="C12" s="14" t="s">
        <v>11</v>
      </c>
      <c r="D12" s="15" t="s">
        <v>13</v>
      </c>
      <c r="E12" s="3">
        <v>3.2</v>
      </c>
      <c r="F12" s="12"/>
      <c r="G12" s="12"/>
      <c r="I12" s="16" t="s">
        <v>24</v>
      </c>
      <c r="J12" s="19" t="s">
        <v>25</v>
      </c>
      <c r="K12" s="17">
        <f>ROUND(PI()/32*(E11^4-(E11-2*E12)^4)/E11/1000,2)</f>
        <v>4.8600000000000003</v>
      </c>
      <c r="L12" s="17"/>
      <c r="N12" s="18"/>
      <c r="Q12" s="10"/>
      <c r="R12" s="10"/>
    </row>
    <row r="13" spans="2:18" ht="14.25" thickBot="1" x14ac:dyDescent="0.2">
      <c r="B13" s="12"/>
      <c r="C13" s="14" t="s">
        <v>42</v>
      </c>
      <c r="D13" s="20" t="s">
        <v>50</v>
      </c>
      <c r="E13" s="3" t="s">
        <v>47</v>
      </c>
      <c r="F13" s="12"/>
      <c r="G13" s="12"/>
      <c r="J13" s="16"/>
      <c r="K13" s="10"/>
      <c r="M13" s="10"/>
      <c r="N13" s="10"/>
      <c r="O13" s="10"/>
      <c r="P13" s="10"/>
      <c r="Q13" s="10"/>
    </row>
    <row r="14" spans="2:18" x14ac:dyDescent="0.15">
      <c r="B14" s="12"/>
      <c r="C14" s="14" t="s">
        <v>56</v>
      </c>
      <c r="D14" s="20" t="s">
        <v>54</v>
      </c>
      <c r="E14" s="21">
        <f ca="1">INDIRECT(E13)/10</f>
        <v>184.6</v>
      </c>
      <c r="F14" s="12"/>
      <c r="G14" s="12"/>
      <c r="J14" s="16"/>
      <c r="K14" s="10"/>
      <c r="M14" s="10"/>
      <c r="N14" s="10"/>
      <c r="O14" s="10"/>
      <c r="P14" s="10"/>
      <c r="Q14" s="10"/>
    </row>
    <row r="15" spans="2:18" ht="16.5" x14ac:dyDescent="0.15">
      <c r="B15" s="12"/>
      <c r="C15" s="14" t="s">
        <v>14</v>
      </c>
      <c r="D15" s="20" t="s">
        <v>20</v>
      </c>
      <c r="E15" s="22">
        <v>1600</v>
      </c>
      <c r="F15" s="12"/>
      <c r="G15" s="12"/>
      <c r="J15" s="16"/>
      <c r="K15" s="10"/>
      <c r="L15" s="10"/>
      <c r="N15" s="10"/>
      <c r="O15" s="10"/>
      <c r="P15" s="10"/>
      <c r="Q15" s="10"/>
      <c r="R15" s="10"/>
    </row>
    <row r="16" spans="2:18" x14ac:dyDescent="0.15">
      <c r="B16" s="12"/>
      <c r="C16" s="12"/>
      <c r="D16" s="12"/>
      <c r="E16" s="12"/>
      <c r="F16" s="12"/>
      <c r="G16" s="12"/>
      <c r="I16" s="10" t="s">
        <v>37</v>
      </c>
      <c r="J16" s="16" t="s">
        <v>19</v>
      </c>
      <c r="K16" s="23">
        <f>((K11*(E10*0.001)^2)/8+D26*E10*0.001/3)*100</f>
        <v>326.22750000000002</v>
      </c>
      <c r="L16" s="23"/>
      <c r="N16" s="23"/>
      <c r="O16" s="16"/>
      <c r="P16" s="23"/>
      <c r="Q16" s="10"/>
      <c r="R16" s="10"/>
    </row>
    <row r="17" spans="2:18" ht="16.5" x14ac:dyDescent="0.15">
      <c r="B17" s="12"/>
      <c r="C17" s="12" t="s">
        <v>38</v>
      </c>
      <c r="D17" s="24" t="s">
        <v>39</v>
      </c>
      <c r="E17" s="25">
        <f>K16/K12</f>
        <v>67.125</v>
      </c>
      <c r="F17" s="119" t="str">
        <f>IF(E17&lt;=E15,"OK","NG（※1）")</f>
        <v>OK</v>
      </c>
      <c r="G17" s="12"/>
      <c r="J17" s="10"/>
      <c r="K17" s="10"/>
      <c r="L17" s="10"/>
      <c r="M17" s="10"/>
      <c r="N17" s="10"/>
      <c r="O17" s="17"/>
      <c r="P17" s="26"/>
      <c r="Q17" s="10"/>
      <c r="R17" s="10"/>
    </row>
    <row r="18" spans="2:18" x14ac:dyDescent="0.15">
      <c r="B18" s="12"/>
      <c r="C18" s="12" t="s">
        <v>53</v>
      </c>
      <c r="D18" s="24" t="s">
        <v>55</v>
      </c>
      <c r="E18" s="25">
        <f>D25+D26*2</f>
        <v>9.6999999999999993</v>
      </c>
      <c r="F18" s="119" t="str">
        <f ca="1">IF(E18&lt;=E14,"OK","NG（※2）")</f>
        <v>OK</v>
      </c>
      <c r="G18" s="12"/>
      <c r="J18" s="10"/>
      <c r="K18" s="10"/>
      <c r="L18" s="10"/>
      <c r="M18" s="10"/>
      <c r="N18" s="17"/>
      <c r="O18" s="17"/>
      <c r="P18" s="26"/>
      <c r="Q18" s="10"/>
    </row>
    <row r="19" spans="2:18" x14ac:dyDescent="0.15">
      <c r="B19" s="12"/>
      <c r="C19" s="118" t="str">
        <f>IF($F$17="NG（※1）","※1　曲げ応力度が許容応力度を超えています。","")</f>
        <v/>
      </c>
      <c r="D19" s="24"/>
      <c r="E19" s="25"/>
      <c r="F19" s="12"/>
      <c r="G19" s="12"/>
      <c r="J19" s="10"/>
      <c r="K19" s="10"/>
      <c r="L19" s="10"/>
      <c r="M19" s="10"/>
      <c r="N19" s="17"/>
      <c r="O19" s="26"/>
      <c r="P19" s="10"/>
      <c r="Q19" s="10"/>
    </row>
    <row r="20" spans="2:18" ht="14.25" thickBot="1" x14ac:dyDescent="0.2">
      <c r="B20" s="12"/>
      <c r="C20" s="118" t="str">
        <f ca="1">IF($F$18="NG（※2）","※2　吊点反力がワイヤの許容吊点反力を超えています。","")</f>
        <v/>
      </c>
      <c r="D20" s="24"/>
      <c r="E20" s="25"/>
      <c r="F20" s="12"/>
      <c r="G20" s="12"/>
      <c r="J20" s="10"/>
      <c r="K20" s="10"/>
      <c r="L20" s="10"/>
      <c r="M20" s="10"/>
      <c r="N20" s="17"/>
      <c r="O20" s="26"/>
      <c r="P20" s="10"/>
      <c r="Q20" s="10"/>
    </row>
    <row r="21" spans="2:18" ht="14.25" thickBot="1" x14ac:dyDescent="0.2">
      <c r="B21" s="12"/>
      <c r="C21" s="12"/>
      <c r="D21" s="27" t="s">
        <v>15</v>
      </c>
      <c r="E21" s="28" t="str">
        <f ca="1">IF(AND(E17&lt;=E15,E18&lt;=E14),"OK","NG")</f>
        <v>OK</v>
      </c>
      <c r="F21" s="12"/>
      <c r="G21" s="12"/>
    </row>
    <row r="22" spans="2:18" x14ac:dyDescent="0.15">
      <c r="B22" s="12"/>
      <c r="C22" s="12"/>
      <c r="D22" s="12"/>
      <c r="E22" s="12"/>
      <c r="F22" s="12"/>
      <c r="G22" s="12"/>
    </row>
    <row r="23" spans="2:18" ht="14.25" x14ac:dyDescent="0.15">
      <c r="B23" s="12"/>
      <c r="C23" s="29"/>
      <c r="D23" s="30" t="s">
        <v>4</v>
      </c>
      <c r="E23" s="31" t="s">
        <v>5</v>
      </c>
      <c r="F23" s="32"/>
      <c r="G23" s="33"/>
      <c r="H23" s="34"/>
    </row>
    <row r="24" spans="2:18" x14ac:dyDescent="0.15">
      <c r="B24" s="12"/>
      <c r="C24" s="37"/>
      <c r="D24" s="38" t="s">
        <v>30</v>
      </c>
      <c r="E24" s="39" t="s">
        <v>31</v>
      </c>
      <c r="F24" s="40"/>
      <c r="G24" s="41"/>
      <c r="H24" s="17"/>
    </row>
    <row r="25" spans="2:18" ht="14.25" thickBot="1" x14ac:dyDescent="0.2">
      <c r="B25" s="12"/>
      <c r="C25" s="45" t="s">
        <v>27</v>
      </c>
      <c r="D25" s="56">
        <f>ROUND(K11*E10/1000,1)</f>
        <v>9.6999999999999993</v>
      </c>
      <c r="E25" s="46"/>
      <c r="F25" s="47"/>
      <c r="G25" s="41"/>
      <c r="H25" s="17"/>
    </row>
    <row r="26" spans="2:18" ht="14.25" thickBot="1" x14ac:dyDescent="0.2">
      <c r="B26" s="12"/>
      <c r="C26" s="57" t="s">
        <v>1</v>
      </c>
      <c r="D26" s="7">
        <v>0</v>
      </c>
      <c r="E26" s="58">
        <f>$E$10/3</f>
        <v>900</v>
      </c>
      <c r="F26" s="59"/>
      <c r="G26" s="25"/>
      <c r="H26" s="23"/>
    </row>
    <row r="27" spans="2:18" x14ac:dyDescent="0.15">
      <c r="B27" s="12"/>
      <c r="C27" s="57" t="s">
        <v>2</v>
      </c>
      <c r="D27" s="61">
        <f>$D$26</f>
        <v>0</v>
      </c>
      <c r="E27" s="62">
        <f>$E$26*2</f>
        <v>1800</v>
      </c>
      <c r="F27" s="59"/>
      <c r="G27" s="25"/>
      <c r="H27" s="23"/>
    </row>
    <row r="28" spans="2:18" x14ac:dyDescent="0.15">
      <c r="B28" s="12"/>
      <c r="C28" s="57" t="s">
        <v>6</v>
      </c>
      <c r="D28" s="64">
        <f>$D$26</f>
        <v>0</v>
      </c>
      <c r="E28" s="62">
        <f>$E$10+$E$26</f>
        <v>3600</v>
      </c>
      <c r="F28" s="59"/>
      <c r="G28" s="25"/>
      <c r="H28" s="23"/>
    </row>
    <row r="29" spans="2:18" x14ac:dyDescent="0.15">
      <c r="B29" s="12"/>
      <c r="C29" s="57" t="s">
        <v>7</v>
      </c>
      <c r="D29" s="64">
        <f>$D$26</f>
        <v>0</v>
      </c>
      <c r="E29" s="62">
        <f>$E$27+$E$10</f>
        <v>4500</v>
      </c>
      <c r="F29" s="59"/>
      <c r="G29" s="25"/>
      <c r="H29" s="23"/>
    </row>
    <row r="30" spans="2:18" x14ac:dyDescent="0.15">
      <c r="B30" s="12"/>
      <c r="C30" s="49" t="s">
        <v>9</v>
      </c>
      <c r="D30" s="50">
        <f>SUM(D26:D29)</f>
        <v>0</v>
      </c>
      <c r="E30" s="63"/>
      <c r="F30" s="48"/>
      <c r="G30" s="12"/>
    </row>
    <row r="31" spans="2:18" x14ac:dyDescent="0.15">
      <c r="B31" s="12"/>
      <c r="C31" s="12"/>
      <c r="D31" s="12"/>
      <c r="E31" s="12"/>
      <c r="F31" s="12"/>
      <c r="G31" s="12"/>
    </row>
    <row r="32" spans="2:18" x14ac:dyDescent="0.15">
      <c r="I32" s="17"/>
      <c r="J32" s="54"/>
      <c r="K32" s="54"/>
      <c r="L32" s="54"/>
      <c r="M32" s="54"/>
      <c r="N32" s="54"/>
      <c r="O32" s="54"/>
    </row>
    <row r="33" spans="3:18" x14ac:dyDescent="0.15">
      <c r="D33" s="54"/>
      <c r="E33" s="55"/>
      <c r="I33" s="17"/>
      <c r="J33" s="54"/>
      <c r="K33" s="54"/>
      <c r="L33" s="54"/>
      <c r="M33" s="54"/>
      <c r="N33" s="54"/>
      <c r="O33" s="54"/>
    </row>
    <row r="34" spans="3:18" x14ac:dyDescent="0.15">
      <c r="I34" s="17"/>
      <c r="J34" s="54"/>
      <c r="K34" s="54"/>
      <c r="L34" s="54"/>
      <c r="M34" s="54"/>
      <c r="N34" s="54"/>
      <c r="O34" s="54"/>
    </row>
    <row r="35" spans="3:18" x14ac:dyDescent="0.15">
      <c r="D35" s="54"/>
      <c r="E35" s="55"/>
      <c r="I35" s="23"/>
      <c r="J35" s="55"/>
      <c r="K35" s="55"/>
      <c r="L35" s="55"/>
      <c r="M35" s="55"/>
      <c r="N35" s="55"/>
      <c r="O35" s="55"/>
    </row>
    <row r="36" spans="3:18" x14ac:dyDescent="0.15">
      <c r="D36" s="54"/>
      <c r="E36" s="55"/>
      <c r="I36" s="23"/>
      <c r="J36" s="55"/>
      <c r="K36" s="55"/>
      <c r="L36" s="55"/>
      <c r="M36" s="55"/>
      <c r="N36" s="55"/>
      <c r="O36" s="55"/>
    </row>
    <row r="39" spans="3:18" x14ac:dyDescent="0.15">
      <c r="D39" s="54"/>
      <c r="E39" s="54"/>
      <c r="F39" s="54"/>
      <c r="G39" s="54"/>
      <c r="H39" s="17"/>
      <c r="P39" s="54"/>
      <c r="Q39" s="54"/>
      <c r="R39" s="54"/>
    </row>
    <row r="40" spans="3:18" x14ac:dyDescent="0.15">
      <c r="C40" s="54"/>
      <c r="D40" s="54"/>
      <c r="E40" s="54"/>
      <c r="F40" s="54"/>
      <c r="G40" s="54"/>
      <c r="H40" s="17"/>
      <c r="P40" s="54"/>
      <c r="Q40" s="54"/>
      <c r="R40" s="54"/>
    </row>
    <row r="41" spans="3:18" x14ac:dyDescent="0.15">
      <c r="C41" s="54"/>
      <c r="D41" s="54"/>
      <c r="E41" s="54"/>
      <c r="F41" s="54"/>
      <c r="G41" s="54"/>
      <c r="H41" s="17"/>
      <c r="P41" s="54"/>
      <c r="Q41" s="54"/>
      <c r="R41" s="54"/>
    </row>
    <row r="42" spans="3:18" x14ac:dyDescent="0.15">
      <c r="C42" s="55"/>
      <c r="D42" s="55"/>
      <c r="E42" s="55"/>
      <c r="F42" s="55"/>
      <c r="G42" s="55"/>
      <c r="H42" s="23"/>
      <c r="P42" s="55"/>
      <c r="Q42" s="55"/>
      <c r="R42" s="55"/>
    </row>
    <row r="43" spans="3:18" x14ac:dyDescent="0.15">
      <c r="C43" s="55"/>
      <c r="D43" s="55"/>
      <c r="E43" s="55"/>
      <c r="F43" s="55"/>
      <c r="G43" s="55"/>
      <c r="H43" s="23"/>
      <c r="P43" s="55"/>
      <c r="Q43" s="55"/>
      <c r="R43" s="55"/>
    </row>
  </sheetData>
  <sheetProtection password="C3AE" sheet="1" formatCells="0" formatColumns="0" formatRows="0" insertColumns="0" insertRows="0" insertHyperlinks="0" deleteColumns="0" deleteRows="0" sort="0" autoFilter="0" pivotTables="0"/>
  <mergeCells count="1">
    <mergeCell ref="B1:G1"/>
  </mergeCells>
  <phoneticPr fontId="1"/>
  <dataValidations disablePrompts="1" count="3">
    <dataValidation type="list" allowBlank="1" showInputMessage="1" showErrorMessage="1" sqref="E11">
      <formula1>$I$8:$I$9</formula1>
    </dataValidation>
    <dataValidation type="list" allowBlank="1" showInputMessage="1" showErrorMessage="1" sqref="E12">
      <formula1>$J$8:$K$8</formula1>
    </dataValidation>
    <dataValidation type="list" allowBlank="1" showInputMessage="1" showErrorMessage="1" sqref="E13">
      <formula1>$I$3:$I$6</formula1>
    </dataValidation>
  </dataValidations>
  <printOptions horizontalCentered="1" verticalCentered="1"/>
  <pageMargins left="0.70866141732283472" right="0.70866141732283472" top="0.74803149606299213" bottom="0.74803149606299213" header="0.31496062992125984" footer="0.31496062992125984"/>
  <pageSetup paperSize="9" scale="145"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8"/>
  <sheetViews>
    <sheetView view="pageBreakPreview" topLeftCell="C1" zoomScale="190" zoomScaleNormal="130" zoomScaleSheetLayoutView="190" workbookViewId="0">
      <selection activeCell="I15" sqref="I15"/>
    </sheetView>
  </sheetViews>
  <sheetFormatPr defaultColWidth="9" defaultRowHeight="13.5" x14ac:dyDescent="0.15"/>
  <cols>
    <col min="1" max="1" width="50.625" style="11" customWidth="1"/>
    <col min="2" max="2" width="6.875" style="11" customWidth="1"/>
    <col min="3" max="3" width="13.125" style="11" bestFit="1" customWidth="1"/>
    <col min="4" max="4" width="14" style="11" bestFit="1" customWidth="1"/>
    <col min="5" max="5" width="9.75" style="11" bestFit="1" customWidth="1"/>
    <col min="6" max="6" width="6.875" style="11" bestFit="1" customWidth="1"/>
    <col min="7" max="7" width="6.875" style="11" customWidth="1"/>
    <col min="8" max="8" width="6.875" style="10" customWidth="1"/>
    <col min="9" max="9" width="17.25" style="10" bestFit="1" customWidth="1"/>
    <col min="10" max="17" width="10.125" style="11" customWidth="1"/>
    <col min="18" max="16384" width="9" style="11"/>
  </cols>
  <sheetData>
    <row r="1" spans="2:17" ht="14.25" thickBot="1" x14ac:dyDescent="0.2">
      <c r="B1" s="131" t="s">
        <v>62</v>
      </c>
      <c r="C1" s="132"/>
      <c r="D1" s="132"/>
      <c r="E1" s="132"/>
      <c r="F1" s="132"/>
      <c r="G1" s="132"/>
      <c r="J1" s="10"/>
      <c r="K1" s="10"/>
      <c r="L1" s="10"/>
      <c r="M1" s="10"/>
      <c r="N1" s="10"/>
      <c r="O1" s="10"/>
      <c r="P1" s="10"/>
      <c r="Q1" s="10"/>
    </row>
    <row r="2" spans="2:17" ht="14.25" thickBot="1" x14ac:dyDescent="0.2">
      <c r="B2" s="109"/>
      <c r="C2" s="121" t="s">
        <v>76</v>
      </c>
      <c r="D2" s="68"/>
      <c r="E2" s="12"/>
      <c r="F2" s="12"/>
      <c r="G2" s="12"/>
      <c r="I2" s="18"/>
      <c r="J2" s="18" t="s">
        <v>64</v>
      </c>
      <c r="K2" s="18"/>
      <c r="L2" s="10"/>
      <c r="M2" s="10"/>
      <c r="N2" s="10"/>
      <c r="O2" s="10"/>
      <c r="P2" s="10"/>
      <c r="Q2" s="10"/>
    </row>
    <row r="3" spans="2:17" x14ac:dyDescent="0.15">
      <c r="B3" s="12"/>
      <c r="C3" s="13"/>
      <c r="D3" s="12"/>
      <c r="E3" s="12"/>
      <c r="F3" s="12"/>
      <c r="G3" s="12"/>
      <c r="I3" s="18" t="s">
        <v>44</v>
      </c>
      <c r="J3" s="18">
        <v>819</v>
      </c>
      <c r="K3" s="18" t="s">
        <v>40</v>
      </c>
      <c r="L3" s="10"/>
      <c r="M3" s="10"/>
      <c r="N3" s="10"/>
      <c r="O3" s="10"/>
      <c r="P3" s="10"/>
      <c r="Q3" s="10"/>
    </row>
    <row r="4" spans="2:17" x14ac:dyDescent="0.15">
      <c r="B4" s="12"/>
      <c r="C4" s="13"/>
      <c r="D4" s="12"/>
      <c r="E4" s="12"/>
      <c r="F4" s="12"/>
      <c r="G4" s="12"/>
      <c r="I4" s="18" t="s">
        <v>46</v>
      </c>
      <c r="J4" s="18">
        <v>1275</v>
      </c>
      <c r="K4" s="18" t="s">
        <v>40</v>
      </c>
      <c r="L4" s="10"/>
      <c r="M4" s="10"/>
      <c r="N4" s="10"/>
      <c r="O4" s="10"/>
      <c r="P4" s="10"/>
      <c r="Q4" s="10"/>
    </row>
    <row r="5" spans="2:17" x14ac:dyDescent="0.15">
      <c r="B5" s="12"/>
      <c r="C5" s="13"/>
      <c r="D5" s="12"/>
      <c r="E5" s="12"/>
      <c r="F5" s="12"/>
      <c r="G5" s="12"/>
      <c r="I5" s="18" t="s">
        <v>48</v>
      </c>
      <c r="J5" s="18">
        <v>1846</v>
      </c>
      <c r="K5" s="18" t="s">
        <v>40</v>
      </c>
      <c r="L5" s="10"/>
      <c r="M5" s="10"/>
      <c r="N5" s="10"/>
      <c r="O5" s="10"/>
      <c r="P5" s="10"/>
      <c r="Q5" s="10"/>
    </row>
    <row r="6" spans="2:17" x14ac:dyDescent="0.15">
      <c r="B6" s="12"/>
      <c r="C6" s="13"/>
      <c r="D6" s="12"/>
      <c r="E6" s="12"/>
      <c r="F6" s="12"/>
      <c r="G6" s="12"/>
      <c r="I6" s="18" t="s">
        <v>49</v>
      </c>
      <c r="J6" s="18">
        <v>2989</v>
      </c>
      <c r="K6" s="18" t="s">
        <v>40</v>
      </c>
      <c r="L6" s="10"/>
      <c r="M6" s="10"/>
      <c r="N6" s="10"/>
      <c r="O6" s="10"/>
      <c r="P6" s="10"/>
      <c r="Q6" s="10"/>
    </row>
    <row r="7" spans="2:17" x14ac:dyDescent="0.15">
      <c r="B7" s="12"/>
      <c r="C7" s="13"/>
      <c r="D7" s="12"/>
      <c r="E7" s="12"/>
      <c r="F7" s="12"/>
      <c r="G7" s="12"/>
      <c r="I7" s="18"/>
      <c r="J7" s="18"/>
      <c r="K7" s="18"/>
      <c r="L7" s="10"/>
      <c r="M7" s="10"/>
      <c r="N7" s="10"/>
      <c r="O7" s="10"/>
      <c r="P7" s="10"/>
      <c r="Q7" s="10"/>
    </row>
    <row r="8" spans="2:17" x14ac:dyDescent="0.15">
      <c r="B8" s="12"/>
      <c r="C8" s="13"/>
      <c r="D8" s="12"/>
      <c r="E8" s="12"/>
      <c r="F8" s="12"/>
      <c r="G8" s="12"/>
      <c r="I8" s="18">
        <v>48.6</v>
      </c>
      <c r="J8" s="18">
        <v>3.2</v>
      </c>
      <c r="K8" s="18">
        <v>2.2999999999999998</v>
      </c>
      <c r="L8" s="10"/>
      <c r="M8" s="10"/>
      <c r="N8" s="10"/>
      <c r="O8" s="10"/>
      <c r="P8" s="10"/>
      <c r="Q8" s="10"/>
    </row>
    <row r="9" spans="2:17" ht="14.25" thickBot="1" x14ac:dyDescent="0.2">
      <c r="B9" s="12"/>
      <c r="C9" s="13"/>
      <c r="D9" s="12"/>
      <c r="E9" s="12"/>
      <c r="F9" s="12"/>
      <c r="G9" s="12"/>
      <c r="I9" s="18">
        <v>42.7</v>
      </c>
      <c r="J9" s="18">
        <v>3.2</v>
      </c>
      <c r="K9" s="18">
        <v>2.2999999999999998</v>
      </c>
      <c r="L9" s="10"/>
      <c r="M9" s="10"/>
      <c r="N9" s="10"/>
      <c r="O9" s="10"/>
      <c r="P9" s="10"/>
      <c r="Q9" s="10"/>
    </row>
    <row r="10" spans="2:17" x14ac:dyDescent="0.15">
      <c r="B10" s="12"/>
      <c r="C10" s="14" t="s">
        <v>0</v>
      </c>
      <c r="D10" s="15" t="s">
        <v>12</v>
      </c>
      <c r="E10" s="1">
        <v>2700</v>
      </c>
      <c r="F10" s="12"/>
      <c r="G10" s="12"/>
      <c r="J10" s="10"/>
      <c r="K10" s="10"/>
      <c r="L10" s="10"/>
      <c r="M10" s="10"/>
      <c r="O10" s="10"/>
      <c r="P10" s="10"/>
      <c r="Q10" s="10"/>
    </row>
    <row r="11" spans="2:17" x14ac:dyDescent="0.15">
      <c r="B11" s="12"/>
      <c r="C11" s="14" t="s">
        <v>10</v>
      </c>
      <c r="D11" s="15" t="s">
        <v>26</v>
      </c>
      <c r="E11" s="2">
        <v>48.6</v>
      </c>
      <c r="F11" s="12"/>
      <c r="G11" s="12"/>
      <c r="I11" s="10" t="s">
        <v>27</v>
      </c>
      <c r="J11" s="16" t="s">
        <v>29</v>
      </c>
      <c r="K11" s="17">
        <f>ROUND(PI()/4*(E11^2-(E11-E12*2)^2)*0.00785,2)</f>
        <v>3.58</v>
      </c>
      <c r="M11" s="18"/>
      <c r="P11" s="10"/>
      <c r="Q11" s="10"/>
    </row>
    <row r="12" spans="2:17" x14ac:dyDescent="0.15">
      <c r="B12" s="12"/>
      <c r="C12" s="14" t="s">
        <v>11</v>
      </c>
      <c r="D12" s="15" t="s">
        <v>41</v>
      </c>
      <c r="E12" s="3">
        <v>3.2</v>
      </c>
      <c r="F12" s="12"/>
      <c r="G12" s="12"/>
      <c r="I12" s="16"/>
      <c r="J12" s="19"/>
      <c r="K12" s="17"/>
      <c r="M12" s="18"/>
      <c r="P12" s="10"/>
      <c r="Q12" s="10"/>
    </row>
    <row r="13" spans="2:17" ht="14.25" thickBot="1" x14ac:dyDescent="0.2">
      <c r="B13" s="12"/>
      <c r="C13" s="14" t="s">
        <v>42</v>
      </c>
      <c r="D13" s="20" t="s">
        <v>50</v>
      </c>
      <c r="E13" s="3" t="s">
        <v>43</v>
      </c>
      <c r="F13" s="12"/>
      <c r="G13" s="12"/>
      <c r="J13" s="16"/>
      <c r="K13" s="10"/>
      <c r="M13" s="10"/>
      <c r="N13" s="10"/>
      <c r="O13" s="10"/>
      <c r="P13" s="10"/>
      <c r="Q13" s="10"/>
    </row>
    <row r="14" spans="2:17" x14ac:dyDescent="0.15">
      <c r="B14" s="12"/>
      <c r="C14" s="14" t="s">
        <v>56</v>
      </c>
      <c r="D14" s="20" t="s">
        <v>54</v>
      </c>
      <c r="E14" s="21">
        <f ca="1">INDIRECT(E13)/10</f>
        <v>81.900000000000006</v>
      </c>
      <c r="F14" s="12"/>
      <c r="G14" s="12"/>
      <c r="J14" s="10"/>
      <c r="K14" s="10"/>
      <c r="L14" s="10"/>
      <c r="M14" s="10"/>
    </row>
    <row r="15" spans="2:17" x14ac:dyDescent="0.15">
      <c r="B15" s="12"/>
      <c r="C15" s="12"/>
      <c r="D15" s="12"/>
      <c r="E15" s="12"/>
      <c r="F15" s="12"/>
      <c r="G15" s="12"/>
      <c r="I15" s="11"/>
      <c r="L15" s="10"/>
      <c r="M15" s="10"/>
    </row>
    <row r="16" spans="2:17" x14ac:dyDescent="0.15">
      <c r="B16" s="12"/>
      <c r="C16" s="12" t="s">
        <v>53</v>
      </c>
      <c r="D16" s="24" t="s">
        <v>55</v>
      </c>
      <c r="E16" s="25">
        <f>D22+D23</f>
        <v>9.6999999999999993</v>
      </c>
      <c r="F16" s="119" t="str">
        <f ca="1">IF(E16&lt;=E14,"OK","NG（※1）")</f>
        <v>OK</v>
      </c>
      <c r="G16" s="12"/>
      <c r="P16" s="10"/>
      <c r="Q16" s="10"/>
    </row>
    <row r="17" spans="2:17" ht="14.25" thickBot="1" x14ac:dyDescent="0.2">
      <c r="B17" s="12"/>
      <c r="C17" s="118" t="str">
        <f ca="1">IF($F$16="NG（※1）","※1　吊点反力がワイヤの許容吊点反力を超えています。","")</f>
        <v/>
      </c>
      <c r="D17" s="24"/>
      <c r="E17" s="25"/>
      <c r="F17" s="12"/>
      <c r="G17" s="12"/>
      <c r="J17" s="10"/>
      <c r="K17" s="10"/>
      <c r="L17" s="10"/>
      <c r="M17" s="10"/>
      <c r="N17" s="17"/>
      <c r="O17" s="26"/>
      <c r="P17" s="10"/>
      <c r="Q17" s="10"/>
    </row>
    <row r="18" spans="2:17" ht="14.25" thickBot="1" x14ac:dyDescent="0.2">
      <c r="B18" s="12"/>
      <c r="C18" s="12"/>
      <c r="D18" s="27" t="s">
        <v>15</v>
      </c>
      <c r="E18" s="28" t="str">
        <f ca="1">IF((E16&lt;=E14),"OK","NG")</f>
        <v>OK</v>
      </c>
      <c r="F18" s="12"/>
      <c r="G18" s="12"/>
    </row>
    <row r="19" spans="2:17" x14ac:dyDescent="0.15">
      <c r="B19" s="12"/>
      <c r="C19" s="12"/>
      <c r="D19" s="12"/>
      <c r="E19" s="12"/>
      <c r="F19" s="12"/>
      <c r="G19" s="12"/>
    </row>
    <row r="20" spans="2:17" ht="14.25" x14ac:dyDescent="0.15">
      <c r="B20" s="12"/>
      <c r="C20" s="29"/>
      <c r="D20" s="30" t="s">
        <v>4</v>
      </c>
      <c r="E20" s="31" t="s">
        <v>5</v>
      </c>
      <c r="F20" s="32"/>
      <c r="G20" s="33"/>
      <c r="H20" s="34"/>
    </row>
    <row r="21" spans="2:17" x14ac:dyDescent="0.15">
      <c r="B21" s="12"/>
      <c r="C21" s="37"/>
      <c r="D21" s="38" t="s">
        <v>30</v>
      </c>
      <c r="E21" s="39" t="s">
        <v>31</v>
      </c>
      <c r="F21" s="40"/>
      <c r="G21" s="41"/>
      <c r="H21" s="17"/>
    </row>
    <row r="22" spans="2:17" ht="14.25" thickBot="1" x14ac:dyDescent="0.2">
      <c r="B22" s="12"/>
      <c r="C22" s="45" t="s">
        <v>27</v>
      </c>
      <c r="D22" s="56">
        <f>ROUND(K11*E10/1000,1)</f>
        <v>9.6999999999999993</v>
      </c>
      <c r="E22" s="46"/>
      <c r="F22" s="47"/>
      <c r="G22" s="41"/>
      <c r="H22" s="17"/>
      <c r="I22" s="17"/>
      <c r="J22" s="54"/>
      <c r="K22" s="54"/>
      <c r="L22" s="54"/>
      <c r="M22" s="54"/>
      <c r="N22" s="54"/>
      <c r="O22" s="54"/>
    </row>
    <row r="23" spans="2:17" ht="14.25" thickBot="1" x14ac:dyDescent="0.2">
      <c r="B23" s="12"/>
      <c r="C23" s="57" t="s">
        <v>1</v>
      </c>
      <c r="D23" s="5">
        <v>0</v>
      </c>
      <c r="E23" s="58">
        <v>0</v>
      </c>
      <c r="F23" s="59"/>
      <c r="G23" s="25"/>
      <c r="H23" s="23"/>
      <c r="I23" s="17"/>
      <c r="J23" s="54"/>
      <c r="K23" s="54"/>
      <c r="L23" s="54"/>
      <c r="M23" s="54"/>
      <c r="N23" s="54"/>
      <c r="O23" s="54"/>
    </row>
    <row r="24" spans="2:17" x14ac:dyDescent="0.15">
      <c r="B24" s="12"/>
      <c r="C24" s="57" t="s">
        <v>2</v>
      </c>
      <c r="D24" s="61">
        <f>D23</f>
        <v>0</v>
      </c>
      <c r="E24" s="62">
        <f>E10</f>
        <v>2700</v>
      </c>
      <c r="F24" s="59"/>
      <c r="G24" s="25"/>
      <c r="H24" s="23"/>
      <c r="I24" s="17"/>
      <c r="J24" s="54"/>
      <c r="K24" s="54"/>
      <c r="L24" s="54"/>
      <c r="M24" s="54"/>
      <c r="N24" s="54"/>
      <c r="O24" s="54"/>
    </row>
    <row r="25" spans="2:17" x14ac:dyDescent="0.15">
      <c r="B25" s="12"/>
      <c r="C25" s="49" t="s">
        <v>9</v>
      </c>
      <c r="D25" s="50">
        <f>SUM(D23:D24)</f>
        <v>0</v>
      </c>
      <c r="E25" s="63"/>
      <c r="F25" s="48"/>
      <c r="G25" s="12"/>
      <c r="I25" s="23"/>
      <c r="J25" s="55"/>
      <c r="K25" s="55"/>
      <c r="L25" s="55"/>
      <c r="M25" s="55"/>
      <c r="N25" s="55"/>
      <c r="O25" s="55"/>
    </row>
    <row r="26" spans="2:17" x14ac:dyDescent="0.15">
      <c r="B26" s="12"/>
      <c r="C26" s="12"/>
      <c r="D26" s="12"/>
      <c r="E26" s="12"/>
      <c r="F26" s="12"/>
      <c r="G26" s="12"/>
      <c r="I26" s="23"/>
      <c r="J26" s="55"/>
      <c r="K26" s="55"/>
      <c r="L26" s="55"/>
      <c r="M26" s="55"/>
      <c r="N26" s="55"/>
      <c r="O26" s="55"/>
    </row>
    <row r="28" spans="2:17" x14ac:dyDescent="0.15">
      <c r="D28" s="54"/>
      <c r="E28" s="55"/>
    </row>
    <row r="30" spans="2:17" x14ac:dyDescent="0.15">
      <c r="D30" s="54"/>
      <c r="E30" s="55"/>
    </row>
    <row r="31" spans="2:17" x14ac:dyDescent="0.15">
      <c r="D31" s="54"/>
      <c r="E31" s="55"/>
    </row>
    <row r="34" spans="3:17" x14ac:dyDescent="0.15">
      <c r="D34" s="54"/>
      <c r="E34" s="54"/>
      <c r="F34" s="54"/>
      <c r="G34" s="54"/>
      <c r="H34" s="17"/>
      <c r="P34" s="54"/>
      <c r="Q34" s="54"/>
    </row>
    <row r="35" spans="3:17" x14ac:dyDescent="0.15">
      <c r="C35" s="54"/>
      <c r="D35" s="54"/>
      <c r="E35" s="54"/>
      <c r="F35" s="54"/>
      <c r="G35" s="54"/>
      <c r="H35" s="17"/>
      <c r="P35" s="54"/>
      <c r="Q35" s="54"/>
    </row>
    <row r="36" spans="3:17" x14ac:dyDescent="0.15">
      <c r="C36" s="54"/>
      <c r="D36" s="54"/>
      <c r="E36" s="54"/>
      <c r="F36" s="54"/>
      <c r="G36" s="54"/>
      <c r="H36" s="17"/>
      <c r="P36" s="54"/>
      <c r="Q36" s="54"/>
    </row>
    <row r="37" spans="3:17" x14ac:dyDescent="0.15">
      <c r="C37" s="55"/>
      <c r="D37" s="55"/>
      <c r="E37" s="55"/>
      <c r="F37" s="55"/>
      <c r="G37" s="55"/>
      <c r="H37" s="23"/>
      <c r="P37" s="55"/>
      <c r="Q37" s="55"/>
    </row>
    <row r="38" spans="3:17" x14ac:dyDescent="0.15">
      <c r="C38" s="55"/>
      <c r="D38" s="55"/>
      <c r="E38" s="55"/>
      <c r="F38" s="55"/>
      <c r="G38" s="55"/>
      <c r="H38" s="23"/>
      <c r="P38" s="55"/>
      <c r="Q38" s="55"/>
    </row>
  </sheetData>
  <sheetProtection password="C3AE" sheet="1" formatCells="0" formatColumns="0" formatRows="0" insertColumns="0" insertRows="0" insertHyperlinks="0" deleteColumns="0" deleteRows="0" sort="0" autoFilter="0" pivotTables="0"/>
  <mergeCells count="1">
    <mergeCell ref="B1:G1"/>
  </mergeCells>
  <phoneticPr fontId="1"/>
  <dataValidations disablePrompts="1" count="3">
    <dataValidation type="list" allowBlank="1" showInputMessage="1" showErrorMessage="1" sqref="E12">
      <formula1>$J$8:$K$8</formula1>
    </dataValidation>
    <dataValidation type="list" allowBlank="1" showInputMessage="1" showErrorMessage="1" sqref="E11">
      <formula1>$I$8:$I$9</formula1>
    </dataValidation>
    <dataValidation type="list" allowBlank="1" showInputMessage="1" showErrorMessage="1" sqref="E13">
      <formula1>$I$3:$I$6</formula1>
    </dataValidation>
  </dataValidations>
  <printOptions horizontalCentered="1" verticalCentered="1"/>
  <pageMargins left="0.70866141732283472" right="0.70866141732283472" top="0.74803149606299213" bottom="0.74803149606299213" header="0.31496062992125984" footer="0.31496062992125984"/>
  <pageSetup paperSize="9" scale="145"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8"/>
  <sheetViews>
    <sheetView view="pageBreakPreview" topLeftCell="C1" zoomScale="190" zoomScaleNormal="130" zoomScaleSheetLayoutView="190" workbookViewId="0">
      <selection activeCell="I13" sqref="I13"/>
    </sheetView>
  </sheetViews>
  <sheetFormatPr defaultColWidth="9" defaultRowHeight="13.5" x14ac:dyDescent="0.15"/>
  <cols>
    <col min="1" max="1" width="50.625" style="11" customWidth="1"/>
    <col min="2" max="2" width="6.875" style="11" customWidth="1"/>
    <col min="3" max="3" width="13.125" style="11" bestFit="1" customWidth="1"/>
    <col min="4" max="4" width="14" style="11" bestFit="1" customWidth="1"/>
    <col min="5" max="5" width="9.75" style="11" bestFit="1" customWidth="1"/>
    <col min="6" max="6" width="6.875" style="11" bestFit="1" customWidth="1"/>
    <col min="7" max="7" width="6.875" style="11" customWidth="1"/>
    <col min="8" max="8" width="6.875" style="10" customWidth="1"/>
    <col min="9" max="9" width="17.25" style="10" bestFit="1" customWidth="1"/>
    <col min="10" max="17" width="10.125" style="11" customWidth="1"/>
    <col min="18" max="16384" width="9" style="11"/>
  </cols>
  <sheetData>
    <row r="1" spans="2:17" ht="14.25" thickBot="1" x14ac:dyDescent="0.2">
      <c r="B1" s="131" t="s">
        <v>63</v>
      </c>
      <c r="C1" s="132"/>
      <c r="D1" s="132"/>
      <c r="E1" s="132"/>
      <c r="F1" s="132"/>
      <c r="G1" s="132"/>
      <c r="J1" s="10"/>
      <c r="K1" s="10"/>
      <c r="L1" s="10"/>
      <c r="M1" s="10"/>
      <c r="N1" s="10"/>
      <c r="O1" s="10"/>
      <c r="P1" s="10"/>
      <c r="Q1" s="10"/>
    </row>
    <row r="2" spans="2:17" ht="14.25" thickBot="1" x14ac:dyDescent="0.2">
      <c r="B2" s="109"/>
      <c r="C2" s="121" t="s">
        <v>76</v>
      </c>
      <c r="D2" s="68"/>
      <c r="E2" s="12"/>
      <c r="F2" s="12"/>
      <c r="G2" s="12"/>
      <c r="I2" s="18"/>
      <c r="J2" s="18" t="s">
        <v>64</v>
      </c>
      <c r="K2" s="18"/>
      <c r="L2" s="10"/>
      <c r="M2" s="10"/>
      <c r="N2" s="10"/>
      <c r="O2" s="10"/>
      <c r="P2" s="10"/>
      <c r="Q2" s="10"/>
    </row>
    <row r="3" spans="2:17" x14ac:dyDescent="0.15">
      <c r="B3" s="12"/>
      <c r="C3" s="13"/>
      <c r="D3" s="12"/>
      <c r="E3" s="12"/>
      <c r="F3" s="12"/>
      <c r="G3" s="12"/>
      <c r="I3" s="18" t="s">
        <v>44</v>
      </c>
      <c r="J3" s="18">
        <v>819</v>
      </c>
      <c r="K3" s="18" t="s">
        <v>40</v>
      </c>
      <c r="L3" s="10"/>
      <c r="M3" s="10"/>
      <c r="N3" s="10"/>
      <c r="O3" s="10"/>
      <c r="P3" s="10"/>
      <c r="Q3" s="10"/>
    </row>
    <row r="4" spans="2:17" x14ac:dyDescent="0.15">
      <c r="B4" s="12"/>
      <c r="C4" s="13"/>
      <c r="D4" s="12"/>
      <c r="E4" s="12"/>
      <c r="F4" s="12"/>
      <c r="G4" s="12"/>
      <c r="I4" s="18" t="s">
        <v>46</v>
      </c>
      <c r="J4" s="18">
        <v>1275</v>
      </c>
      <c r="K4" s="18" t="s">
        <v>40</v>
      </c>
      <c r="L4" s="10"/>
      <c r="M4" s="10"/>
      <c r="N4" s="10"/>
      <c r="O4" s="10"/>
      <c r="P4" s="10"/>
      <c r="Q4" s="10"/>
    </row>
    <row r="5" spans="2:17" x14ac:dyDescent="0.15">
      <c r="B5" s="12"/>
      <c r="C5" s="13"/>
      <c r="D5" s="12"/>
      <c r="E5" s="12"/>
      <c r="F5" s="12"/>
      <c r="G5" s="12"/>
      <c r="I5" s="18" t="s">
        <v>48</v>
      </c>
      <c r="J5" s="18">
        <v>1846</v>
      </c>
      <c r="K5" s="18" t="s">
        <v>40</v>
      </c>
      <c r="L5" s="10"/>
      <c r="M5" s="10"/>
      <c r="N5" s="10"/>
      <c r="O5" s="10"/>
      <c r="P5" s="10"/>
      <c r="Q5" s="10"/>
    </row>
    <row r="6" spans="2:17" x14ac:dyDescent="0.15">
      <c r="B6" s="12"/>
      <c r="C6" s="13"/>
      <c r="D6" s="12"/>
      <c r="E6" s="12"/>
      <c r="F6" s="12"/>
      <c r="G6" s="12"/>
      <c r="I6" s="18" t="s">
        <v>49</v>
      </c>
      <c r="J6" s="18">
        <v>2989</v>
      </c>
      <c r="K6" s="18" t="s">
        <v>40</v>
      </c>
      <c r="L6" s="10"/>
      <c r="M6" s="10"/>
      <c r="N6" s="10"/>
      <c r="O6" s="10"/>
      <c r="P6" s="10"/>
      <c r="Q6" s="10"/>
    </row>
    <row r="7" spans="2:17" x14ac:dyDescent="0.15">
      <c r="B7" s="12"/>
      <c r="C7" s="13"/>
      <c r="D7" s="12"/>
      <c r="E7" s="12"/>
      <c r="F7" s="12"/>
      <c r="G7" s="12"/>
      <c r="I7" s="18"/>
      <c r="J7" s="18"/>
      <c r="K7" s="18"/>
      <c r="L7" s="10"/>
      <c r="M7" s="10"/>
      <c r="N7" s="10"/>
      <c r="O7" s="10"/>
      <c r="P7" s="10"/>
      <c r="Q7" s="10"/>
    </row>
    <row r="8" spans="2:17" x14ac:dyDescent="0.15">
      <c r="B8" s="12"/>
      <c r="C8" s="13"/>
      <c r="D8" s="12"/>
      <c r="E8" s="12"/>
      <c r="F8" s="12"/>
      <c r="G8" s="12"/>
      <c r="I8" s="18">
        <v>48.6</v>
      </c>
      <c r="J8" s="18">
        <v>3.2</v>
      </c>
      <c r="K8" s="18">
        <v>2.2999999999999998</v>
      </c>
      <c r="L8" s="10"/>
      <c r="M8" s="10"/>
      <c r="N8" s="10"/>
      <c r="O8" s="10"/>
      <c r="P8" s="10"/>
      <c r="Q8" s="10"/>
    </row>
    <row r="9" spans="2:17" ht="14.25" thickBot="1" x14ac:dyDescent="0.2">
      <c r="B9" s="12"/>
      <c r="C9" s="13"/>
      <c r="D9" s="12"/>
      <c r="E9" s="12"/>
      <c r="F9" s="12"/>
      <c r="G9" s="12"/>
      <c r="I9" s="18">
        <v>42.7</v>
      </c>
      <c r="J9" s="18">
        <v>3.2</v>
      </c>
      <c r="K9" s="18">
        <v>2.2999999999999998</v>
      </c>
      <c r="L9" s="10"/>
      <c r="M9" s="10"/>
      <c r="N9" s="10"/>
      <c r="O9" s="10"/>
      <c r="P9" s="10"/>
      <c r="Q9" s="10"/>
    </row>
    <row r="10" spans="2:17" x14ac:dyDescent="0.15">
      <c r="B10" s="12"/>
      <c r="C10" s="14" t="s">
        <v>0</v>
      </c>
      <c r="D10" s="15" t="s">
        <v>12</v>
      </c>
      <c r="E10" s="1">
        <v>2700</v>
      </c>
      <c r="F10" s="12"/>
      <c r="G10" s="12"/>
      <c r="J10" s="10"/>
      <c r="K10" s="10"/>
      <c r="L10" s="10"/>
      <c r="M10" s="10"/>
      <c r="O10" s="10"/>
      <c r="P10" s="10"/>
      <c r="Q10" s="10"/>
    </row>
    <row r="11" spans="2:17" x14ac:dyDescent="0.15">
      <c r="B11" s="12"/>
      <c r="C11" s="14" t="s">
        <v>10</v>
      </c>
      <c r="D11" s="15" t="s">
        <v>26</v>
      </c>
      <c r="E11" s="2">
        <v>42.7</v>
      </c>
      <c r="F11" s="12"/>
      <c r="G11" s="12"/>
      <c r="I11" s="10" t="s">
        <v>27</v>
      </c>
      <c r="J11" s="16" t="s">
        <v>29</v>
      </c>
      <c r="K11" s="17">
        <f>ROUND(PI()/4*(E11^2-(E11-E12*2)^2)*0.00785,2)</f>
        <v>2.29</v>
      </c>
      <c r="M11" s="18"/>
      <c r="P11" s="10"/>
      <c r="Q11" s="10"/>
    </row>
    <row r="12" spans="2:17" x14ac:dyDescent="0.15">
      <c r="B12" s="12"/>
      <c r="C12" s="14" t="s">
        <v>11</v>
      </c>
      <c r="D12" s="15" t="s">
        <v>41</v>
      </c>
      <c r="E12" s="3">
        <v>2.2999999999999998</v>
      </c>
      <c r="F12" s="12"/>
      <c r="G12" s="12"/>
      <c r="I12" s="16"/>
      <c r="J12" s="19"/>
      <c r="K12" s="17"/>
      <c r="M12" s="18"/>
      <c r="P12" s="10"/>
      <c r="Q12" s="10"/>
    </row>
    <row r="13" spans="2:17" ht="14.25" thickBot="1" x14ac:dyDescent="0.2">
      <c r="B13" s="12"/>
      <c r="C13" s="14" t="s">
        <v>42</v>
      </c>
      <c r="D13" s="20" t="s">
        <v>50</v>
      </c>
      <c r="E13" s="3" t="s">
        <v>43</v>
      </c>
      <c r="F13" s="12"/>
      <c r="G13" s="12"/>
      <c r="J13" s="16"/>
      <c r="K13" s="10"/>
      <c r="M13" s="10"/>
      <c r="N13" s="10"/>
      <c r="O13" s="10"/>
      <c r="P13" s="10"/>
      <c r="Q13" s="10"/>
    </row>
    <row r="14" spans="2:17" x14ac:dyDescent="0.15">
      <c r="B14" s="12"/>
      <c r="C14" s="14" t="s">
        <v>56</v>
      </c>
      <c r="D14" s="20" t="s">
        <v>54</v>
      </c>
      <c r="E14" s="21">
        <f ca="1">INDIRECT(E13)/10</f>
        <v>81.900000000000006</v>
      </c>
      <c r="F14" s="12"/>
      <c r="G14" s="12"/>
      <c r="J14" s="10"/>
      <c r="K14" s="10"/>
      <c r="L14" s="10"/>
      <c r="M14" s="10"/>
    </row>
    <row r="15" spans="2:17" x14ac:dyDescent="0.15">
      <c r="B15" s="12"/>
      <c r="C15" s="12"/>
      <c r="D15" s="12"/>
      <c r="E15" s="12"/>
      <c r="F15" s="12"/>
      <c r="G15" s="12"/>
      <c r="I15" s="11"/>
      <c r="L15" s="10"/>
      <c r="M15" s="10"/>
    </row>
    <row r="16" spans="2:17" x14ac:dyDescent="0.15">
      <c r="B16" s="12"/>
      <c r="C16" s="12" t="s">
        <v>53</v>
      </c>
      <c r="D16" s="24" t="s">
        <v>55</v>
      </c>
      <c r="E16" s="25">
        <f>D22+D23/2+D24/2</f>
        <v>6.2</v>
      </c>
      <c r="F16" s="119" t="str">
        <f ca="1">IF(E16&lt;=E14,"OK","NG（※1）")</f>
        <v>OK</v>
      </c>
      <c r="G16" s="12"/>
      <c r="I16" s="11"/>
      <c r="L16" s="10"/>
      <c r="M16" s="10"/>
    </row>
    <row r="17" spans="2:17" ht="14.25" thickBot="1" x14ac:dyDescent="0.2">
      <c r="B17" s="12"/>
      <c r="C17" s="118" t="str">
        <f ca="1">IF($F$16="NG（※1）","※1　吊点反力がワイヤの許容吊点反力を超えています。","")</f>
        <v/>
      </c>
      <c r="D17" s="24"/>
      <c r="E17" s="25"/>
      <c r="F17" s="12"/>
      <c r="G17" s="12"/>
      <c r="J17" s="10"/>
      <c r="K17" s="10"/>
      <c r="L17" s="10"/>
      <c r="M17" s="10"/>
      <c r="N17" s="17"/>
      <c r="O17" s="26"/>
      <c r="P17" s="10"/>
      <c r="Q17" s="10"/>
    </row>
    <row r="18" spans="2:17" ht="14.25" thickBot="1" x14ac:dyDescent="0.2">
      <c r="B18" s="12"/>
      <c r="C18" s="12"/>
      <c r="D18" s="27" t="s">
        <v>15</v>
      </c>
      <c r="E18" s="28" t="str">
        <f ca="1">IF((E16&lt;=E14),"OK","NG")</f>
        <v>OK</v>
      </c>
      <c r="F18" s="12"/>
      <c r="G18" s="12"/>
    </row>
    <row r="19" spans="2:17" x14ac:dyDescent="0.15">
      <c r="B19" s="12"/>
      <c r="C19" s="12"/>
      <c r="D19" s="12"/>
      <c r="E19" s="12"/>
      <c r="F19" s="12"/>
      <c r="G19" s="12"/>
    </row>
    <row r="20" spans="2:17" ht="14.25" x14ac:dyDescent="0.15">
      <c r="B20" s="12"/>
      <c r="C20" s="29"/>
      <c r="D20" s="30" t="s">
        <v>4</v>
      </c>
      <c r="E20" s="31" t="s">
        <v>5</v>
      </c>
      <c r="F20" s="32"/>
      <c r="G20" s="33"/>
      <c r="H20" s="34"/>
    </row>
    <row r="21" spans="2:17" x14ac:dyDescent="0.15">
      <c r="B21" s="12"/>
      <c r="C21" s="37"/>
      <c r="D21" s="38" t="s">
        <v>30</v>
      </c>
      <c r="E21" s="39" t="s">
        <v>31</v>
      </c>
      <c r="F21" s="40"/>
      <c r="G21" s="41"/>
      <c r="H21" s="17"/>
    </row>
    <row r="22" spans="2:17" ht="14.25" thickBot="1" x14ac:dyDescent="0.2">
      <c r="B22" s="12"/>
      <c r="C22" s="45" t="s">
        <v>27</v>
      </c>
      <c r="D22" s="56">
        <f>ROUND(K11*E10/1000,1)</f>
        <v>6.2</v>
      </c>
      <c r="E22" s="46"/>
      <c r="F22" s="47"/>
      <c r="G22" s="41"/>
      <c r="H22" s="17"/>
      <c r="I22" s="17"/>
      <c r="J22" s="54"/>
      <c r="K22" s="54"/>
      <c r="L22" s="54"/>
      <c r="M22" s="54"/>
      <c r="N22" s="54"/>
      <c r="O22" s="54"/>
    </row>
    <row r="23" spans="2:17" x14ac:dyDescent="0.15">
      <c r="B23" s="12"/>
      <c r="C23" s="57" t="s">
        <v>57</v>
      </c>
      <c r="D23" s="8">
        <v>0</v>
      </c>
      <c r="E23" s="58">
        <v>0</v>
      </c>
      <c r="F23" s="59"/>
      <c r="G23" s="25"/>
      <c r="H23" s="23"/>
      <c r="I23" s="17"/>
      <c r="J23" s="54"/>
      <c r="K23" s="54"/>
      <c r="L23" s="54"/>
      <c r="M23" s="54"/>
      <c r="N23" s="54"/>
      <c r="O23" s="54"/>
    </row>
    <row r="24" spans="2:17" ht="14.25" thickBot="1" x14ac:dyDescent="0.2">
      <c r="B24" s="12"/>
      <c r="C24" s="57" t="s">
        <v>1</v>
      </c>
      <c r="D24" s="6">
        <v>0</v>
      </c>
      <c r="E24" s="58">
        <f>E10/2</f>
        <v>1350</v>
      </c>
      <c r="F24" s="59"/>
      <c r="G24" s="25"/>
      <c r="H24" s="23"/>
      <c r="I24" s="17"/>
      <c r="J24" s="54"/>
      <c r="K24" s="54"/>
      <c r="L24" s="54"/>
      <c r="M24" s="54"/>
      <c r="N24" s="54"/>
      <c r="O24" s="54"/>
    </row>
    <row r="25" spans="2:17" x14ac:dyDescent="0.15">
      <c r="B25" s="12"/>
      <c r="C25" s="49" t="s">
        <v>9</v>
      </c>
      <c r="D25" s="50">
        <f>SUM(D23:D24)</f>
        <v>0</v>
      </c>
      <c r="E25" s="63"/>
      <c r="F25" s="48"/>
      <c r="G25" s="12"/>
      <c r="I25" s="23"/>
      <c r="J25" s="55"/>
      <c r="K25" s="55"/>
      <c r="L25" s="55"/>
      <c r="M25" s="55"/>
      <c r="N25" s="55"/>
      <c r="O25" s="55"/>
    </row>
    <row r="26" spans="2:17" x14ac:dyDescent="0.15">
      <c r="B26" s="12"/>
      <c r="C26" s="12"/>
      <c r="D26" s="12"/>
      <c r="E26" s="12"/>
      <c r="F26" s="12"/>
      <c r="G26" s="12"/>
    </row>
    <row r="28" spans="2:17" x14ac:dyDescent="0.15">
      <c r="D28" s="54"/>
      <c r="E28" s="55"/>
    </row>
    <row r="30" spans="2:17" x14ac:dyDescent="0.15">
      <c r="D30" s="54"/>
      <c r="E30" s="55"/>
    </row>
    <row r="31" spans="2:17" x14ac:dyDescent="0.15">
      <c r="D31" s="54"/>
      <c r="E31" s="55"/>
    </row>
    <row r="34" spans="3:17" x14ac:dyDescent="0.15">
      <c r="D34" s="54"/>
      <c r="E34" s="54"/>
      <c r="F34" s="54"/>
      <c r="G34" s="54"/>
      <c r="H34" s="17"/>
      <c r="P34" s="54"/>
      <c r="Q34" s="54"/>
    </row>
    <row r="35" spans="3:17" x14ac:dyDescent="0.15">
      <c r="C35" s="54"/>
      <c r="D35" s="54"/>
      <c r="E35" s="54"/>
      <c r="F35" s="54"/>
      <c r="G35" s="54"/>
      <c r="H35" s="17"/>
      <c r="P35" s="54"/>
      <c r="Q35" s="54"/>
    </row>
    <row r="36" spans="3:17" x14ac:dyDescent="0.15">
      <c r="C36" s="54"/>
      <c r="D36" s="54"/>
      <c r="E36" s="54"/>
      <c r="F36" s="54"/>
      <c r="G36" s="54"/>
      <c r="H36" s="17"/>
      <c r="P36" s="54"/>
      <c r="Q36" s="54"/>
    </row>
    <row r="37" spans="3:17" x14ac:dyDescent="0.15">
      <c r="C37" s="55"/>
      <c r="D37" s="55"/>
      <c r="E37" s="55"/>
      <c r="F37" s="55"/>
      <c r="G37" s="55"/>
      <c r="H37" s="23"/>
      <c r="P37" s="55"/>
      <c r="Q37" s="55"/>
    </row>
    <row r="38" spans="3:17" x14ac:dyDescent="0.15">
      <c r="C38" s="55"/>
      <c r="D38" s="55"/>
      <c r="E38" s="55"/>
      <c r="F38" s="55"/>
      <c r="G38" s="55"/>
      <c r="H38" s="23"/>
      <c r="P38" s="55"/>
      <c r="Q38" s="55"/>
    </row>
  </sheetData>
  <sheetProtection password="C3AE" sheet="1" formatCells="0" formatColumns="0" formatRows="0" insertColumns="0" insertRows="0" insertHyperlinks="0" deleteColumns="0" deleteRows="0" sort="0" autoFilter="0" pivotTables="0"/>
  <mergeCells count="1">
    <mergeCell ref="B1:G1"/>
  </mergeCells>
  <phoneticPr fontId="1"/>
  <dataValidations count="3">
    <dataValidation type="list" allowBlank="1" showInputMessage="1" showErrorMessage="1" sqref="E13">
      <formula1>$I$3:$I$6</formula1>
    </dataValidation>
    <dataValidation type="list" allowBlank="1" showInputMessage="1" showErrorMessage="1" sqref="E11">
      <formula1>$I$8:$I$9</formula1>
    </dataValidation>
    <dataValidation type="list" allowBlank="1" showInputMessage="1" showErrorMessage="1" sqref="E12">
      <formula1>$J$8:$K$8</formula1>
    </dataValidation>
  </dataValidations>
  <printOptions horizontalCentered="1" verticalCentered="1"/>
  <pageMargins left="0.70866141732283472" right="0.70866141732283472" top="0.74803149606299213" bottom="0.74803149606299213" header="0.31496062992125984" footer="0.31496062992125984"/>
  <pageSetup paperSize="9" scale="145" orientation="portrait" horizontalDpi="300" verticalDpi="3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40"/>
  <sheetViews>
    <sheetView view="pageBreakPreview" topLeftCell="C1" zoomScale="190" zoomScaleNormal="145" zoomScaleSheetLayoutView="190" workbookViewId="0">
      <selection activeCell="F6" sqref="F6"/>
    </sheetView>
  </sheetViews>
  <sheetFormatPr defaultColWidth="9" defaultRowHeight="13.5" x14ac:dyDescent="0.15"/>
  <cols>
    <col min="1" max="1" width="50.625" style="11" customWidth="1"/>
    <col min="2" max="2" width="6.875" style="11" customWidth="1"/>
    <col min="3" max="3" width="20.375" style="11" bestFit="1" customWidth="1"/>
    <col min="4" max="4" width="14" style="11" bestFit="1" customWidth="1"/>
    <col min="5" max="5" width="9.75" style="11" bestFit="1" customWidth="1"/>
    <col min="6" max="6" width="3.375" style="11" customWidth="1"/>
    <col min="7" max="7" width="6.875" style="11" customWidth="1"/>
    <col min="8" max="8" width="6.875" style="10" customWidth="1"/>
    <col min="9" max="9" width="17.25" style="10" bestFit="1" customWidth="1"/>
    <col min="10" max="18" width="10.125" style="11" customWidth="1"/>
    <col min="19" max="16384" width="9" style="11"/>
  </cols>
  <sheetData>
    <row r="1" spans="2:18" ht="14.25" thickBot="1" x14ac:dyDescent="0.2">
      <c r="B1" s="131" t="s">
        <v>68</v>
      </c>
      <c r="C1" s="132"/>
      <c r="D1" s="132"/>
      <c r="E1" s="132"/>
      <c r="F1" s="132"/>
      <c r="G1" s="132"/>
      <c r="J1" s="10"/>
      <c r="K1" s="10"/>
      <c r="L1" s="10"/>
      <c r="M1" s="10"/>
      <c r="N1" s="10"/>
      <c r="O1" s="10"/>
      <c r="P1" s="10"/>
      <c r="Q1" s="10"/>
      <c r="R1" s="10"/>
    </row>
    <row r="2" spans="2:18" ht="14.25" thickBot="1" x14ac:dyDescent="0.2">
      <c r="B2" s="109"/>
      <c r="C2" s="121" t="s">
        <v>76</v>
      </c>
      <c r="D2" s="68"/>
      <c r="E2" s="12"/>
      <c r="F2" s="12"/>
      <c r="G2" s="12"/>
      <c r="I2" s="18"/>
      <c r="J2" s="18" t="s">
        <v>64</v>
      </c>
      <c r="K2" s="18"/>
      <c r="L2" s="10"/>
      <c r="M2" s="10"/>
      <c r="N2" s="10"/>
      <c r="O2" s="10"/>
      <c r="P2" s="10"/>
      <c r="Q2" s="10"/>
      <c r="R2" s="10"/>
    </row>
    <row r="3" spans="2:18" x14ac:dyDescent="0.15">
      <c r="B3" s="12"/>
      <c r="C3" s="13"/>
      <c r="D3" s="12"/>
      <c r="E3" s="12"/>
      <c r="F3" s="12"/>
      <c r="G3" s="12"/>
      <c r="I3" s="18" t="s">
        <v>44</v>
      </c>
      <c r="J3" s="18">
        <v>819</v>
      </c>
      <c r="K3" s="18" t="s">
        <v>40</v>
      </c>
      <c r="L3" s="10"/>
      <c r="M3" s="10"/>
      <c r="N3" s="10"/>
      <c r="O3" s="10"/>
      <c r="P3" s="10"/>
      <c r="Q3" s="10"/>
      <c r="R3" s="10"/>
    </row>
    <row r="4" spans="2:18" x14ac:dyDescent="0.15">
      <c r="B4" s="12"/>
      <c r="C4" s="13"/>
      <c r="D4" s="12"/>
      <c r="E4" s="12"/>
      <c r="F4" s="12"/>
      <c r="G4" s="12"/>
      <c r="I4" s="18" t="s">
        <v>46</v>
      </c>
      <c r="J4" s="18">
        <v>1275</v>
      </c>
      <c r="K4" s="18" t="s">
        <v>40</v>
      </c>
      <c r="L4" s="10"/>
      <c r="M4" s="10"/>
      <c r="N4" s="10"/>
      <c r="O4" s="10"/>
      <c r="P4" s="10"/>
      <c r="Q4" s="10"/>
      <c r="R4" s="10"/>
    </row>
    <row r="5" spans="2:18" x14ac:dyDescent="0.15">
      <c r="B5" s="12"/>
      <c r="C5" s="13"/>
      <c r="D5" s="12"/>
      <c r="E5" s="12"/>
      <c r="F5" s="12"/>
      <c r="G5" s="12"/>
      <c r="I5" s="18" t="s">
        <v>48</v>
      </c>
      <c r="J5" s="18">
        <v>1846</v>
      </c>
      <c r="K5" s="18" t="s">
        <v>40</v>
      </c>
      <c r="L5" s="10"/>
      <c r="M5" s="10"/>
      <c r="N5" s="10"/>
      <c r="O5" s="10"/>
      <c r="P5" s="10"/>
      <c r="Q5" s="10"/>
      <c r="R5" s="10"/>
    </row>
    <row r="6" spans="2:18" x14ac:dyDescent="0.15">
      <c r="B6" s="12"/>
      <c r="C6" s="13"/>
      <c r="D6" s="12"/>
      <c r="E6" s="12"/>
      <c r="F6" s="12"/>
      <c r="G6" s="12"/>
      <c r="I6" s="18" t="s">
        <v>49</v>
      </c>
      <c r="J6" s="18">
        <v>2989</v>
      </c>
      <c r="K6" s="18" t="s">
        <v>40</v>
      </c>
      <c r="L6" s="10"/>
      <c r="M6" s="10"/>
      <c r="N6" s="10"/>
      <c r="O6" s="10"/>
      <c r="P6" s="10"/>
      <c r="Q6" s="10"/>
      <c r="R6" s="10"/>
    </row>
    <row r="7" spans="2:18" x14ac:dyDescent="0.15">
      <c r="B7" s="12"/>
      <c r="C7" s="13"/>
      <c r="D7" s="12"/>
      <c r="E7" s="12"/>
      <c r="F7" s="12"/>
      <c r="G7" s="12"/>
      <c r="I7" s="18"/>
      <c r="J7" s="18"/>
      <c r="K7" s="18"/>
      <c r="L7" s="10"/>
      <c r="M7" s="10"/>
      <c r="N7" s="10"/>
      <c r="O7" s="10"/>
      <c r="P7" s="10"/>
      <c r="Q7" s="10"/>
      <c r="R7" s="10"/>
    </row>
    <row r="8" spans="2:18" x14ac:dyDescent="0.15">
      <c r="B8" s="12"/>
      <c r="C8" s="13"/>
      <c r="D8" s="12"/>
      <c r="E8" s="12"/>
      <c r="F8" s="12"/>
      <c r="G8" s="12"/>
      <c r="I8" s="18">
        <v>48.6</v>
      </c>
      <c r="J8" s="18">
        <v>3.2</v>
      </c>
      <c r="K8" s="18">
        <v>2.2999999999999998</v>
      </c>
      <c r="L8" s="10"/>
      <c r="M8" s="10"/>
      <c r="N8" s="10"/>
      <c r="O8" s="10"/>
      <c r="P8" s="10"/>
      <c r="Q8" s="10"/>
      <c r="R8" s="10"/>
    </row>
    <row r="9" spans="2:18" ht="14.25" thickBot="1" x14ac:dyDescent="0.2">
      <c r="B9" s="12"/>
      <c r="C9" s="13"/>
      <c r="D9" s="12"/>
      <c r="E9" s="12"/>
      <c r="F9" s="12"/>
      <c r="G9" s="12"/>
      <c r="I9" s="18">
        <v>42.7</v>
      </c>
      <c r="J9" s="18">
        <v>3.2</v>
      </c>
      <c r="K9" s="18">
        <v>2.2999999999999998</v>
      </c>
      <c r="L9" s="10"/>
      <c r="M9" s="10"/>
      <c r="N9" s="10"/>
      <c r="O9" s="10"/>
      <c r="P9" s="10"/>
      <c r="Q9" s="10"/>
      <c r="R9" s="10"/>
    </row>
    <row r="10" spans="2:18" x14ac:dyDescent="0.15">
      <c r="B10" s="12"/>
      <c r="C10" s="14" t="s">
        <v>0</v>
      </c>
      <c r="D10" s="15" t="s">
        <v>12</v>
      </c>
      <c r="E10" s="1">
        <v>2700</v>
      </c>
      <c r="F10" s="12"/>
      <c r="G10" s="12"/>
      <c r="J10" s="10"/>
      <c r="K10" s="10"/>
      <c r="L10" s="10"/>
      <c r="M10" s="10"/>
      <c r="N10" s="10"/>
      <c r="P10" s="10"/>
      <c r="Q10" s="10"/>
      <c r="R10" s="10"/>
    </row>
    <row r="11" spans="2:18" x14ac:dyDescent="0.15">
      <c r="B11" s="12"/>
      <c r="C11" s="14" t="s">
        <v>10</v>
      </c>
      <c r="D11" s="15" t="s">
        <v>26</v>
      </c>
      <c r="E11" s="2">
        <v>42.7</v>
      </c>
      <c r="F11" s="12"/>
      <c r="G11" s="12"/>
      <c r="I11" s="10" t="s">
        <v>27</v>
      </c>
      <c r="J11" s="16" t="s">
        <v>29</v>
      </c>
      <c r="K11" s="17">
        <f>ROUND(PI()/4*(E11^2-(E11-E12*2)^2)*0.00785,2)</f>
        <v>2.29</v>
      </c>
      <c r="L11" s="17"/>
      <c r="N11" s="18"/>
      <c r="Q11" s="10"/>
      <c r="R11" s="10"/>
    </row>
    <row r="12" spans="2:18" x14ac:dyDescent="0.15">
      <c r="B12" s="12"/>
      <c r="C12" s="14" t="s">
        <v>11</v>
      </c>
      <c r="D12" s="15" t="s">
        <v>13</v>
      </c>
      <c r="E12" s="3">
        <v>2.2999999999999998</v>
      </c>
      <c r="F12" s="12"/>
      <c r="G12" s="12"/>
      <c r="I12" s="16"/>
      <c r="J12" s="19"/>
      <c r="K12" s="17"/>
      <c r="L12" s="17"/>
      <c r="N12" s="18"/>
      <c r="Q12" s="10"/>
      <c r="R12" s="10"/>
    </row>
    <row r="13" spans="2:18" ht="14.25" thickBot="1" x14ac:dyDescent="0.2">
      <c r="B13" s="12"/>
      <c r="C13" s="14" t="s">
        <v>42</v>
      </c>
      <c r="D13" s="20" t="s">
        <v>50</v>
      </c>
      <c r="E13" s="3" t="s">
        <v>47</v>
      </c>
      <c r="F13" s="12"/>
      <c r="G13" s="12"/>
      <c r="J13" s="16"/>
      <c r="K13" s="10"/>
      <c r="M13" s="10"/>
      <c r="N13" s="10"/>
      <c r="O13" s="10"/>
      <c r="P13" s="10"/>
      <c r="Q13" s="10"/>
    </row>
    <row r="14" spans="2:18" x14ac:dyDescent="0.15">
      <c r="B14" s="12"/>
      <c r="C14" s="14" t="s">
        <v>56</v>
      </c>
      <c r="D14" s="20" t="s">
        <v>54</v>
      </c>
      <c r="E14" s="21">
        <f ca="1">INDIRECT(E13)/10</f>
        <v>184.6</v>
      </c>
      <c r="F14" s="12"/>
      <c r="G14" s="12"/>
      <c r="J14" s="16"/>
      <c r="K14" s="10"/>
      <c r="M14" s="10"/>
      <c r="N14" s="10"/>
      <c r="O14" s="10"/>
      <c r="P14" s="10"/>
      <c r="Q14" s="10"/>
    </row>
    <row r="15" spans="2:18" x14ac:dyDescent="0.15">
      <c r="B15" s="12"/>
      <c r="C15" s="12"/>
      <c r="D15" s="12"/>
      <c r="E15" s="12"/>
      <c r="F15" s="12"/>
      <c r="G15" s="12"/>
      <c r="J15" s="16"/>
      <c r="K15" s="23"/>
      <c r="L15" s="23"/>
      <c r="N15" s="23"/>
      <c r="O15" s="16"/>
      <c r="P15" s="23"/>
      <c r="Q15" s="10"/>
      <c r="R15" s="10"/>
    </row>
    <row r="16" spans="2:18" x14ac:dyDescent="0.15">
      <c r="B16" s="12"/>
      <c r="C16" s="12" t="s">
        <v>53</v>
      </c>
      <c r="D16" s="24" t="s">
        <v>55</v>
      </c>
      <c r="E16" s="25">
        <f>D22+D23+D24+D25+D26</f>
        <v>6.2</v>
      </c>
      <c r="F16" s="119" t="str">
        <f ca="1">IF(E16&lt;=E14,"OK","NG（※1）")</f>
        <v>OK</v>
      </c>
      <c r="G16" s="12"/>
      <c r="J16" s="10"/>
      <c r="K16" s="10"/>
      <c r="L16" s="10"/>
      <c r="M16" s="10"/>
      <c r="N16" s="17"/>
      <c r="O16" s="26"/>
      <c r="P16" s="26"/>
      <c r="Q16" s="10"/>
    </row>
    <row r="17" spans="2:17" ht="14.25" thickBot="1" x14ac:dyDescent="0.2">
      <c r="B17" s="12"/>
      <c r="C17" s="118" t="str">
        <f ca="1">IF($F$16="NG（※1）","※1　吊点反力がワイヤの許容吊点反力を超えています。","")</f>
        <v/>
      </c>
      <c r="D17" s="24"/>
      <c r="E17" s="25"/>
      <c r="F17" s="12"/>
      <c r="G17" s="12"/>
      <c r="J17" s="10"/>
      <c r="K17" s="10"/>
      <c r="L17" s="10"/>
      <c r="M17" s="10"/>
      <c r="N17" s="17"/>
      <c r="O17" s="26"/>
      <c r="P17" s="10"/>
      <c r="Q17" s="10"/>
    </row>
    <row r="18" spans="2:17" ht="14.25" thickBot="1" x14ac:dyDescent="0.2">
      <c r="B18" s="12"/>
      <c r="C18" s="12"/>
      <c r="D18" s="27" t="s">
        <v>15</v>
      </c>
      <c r="E18" s="28" t="str">
        <f ca="1">IF((E16&lt;=E14),"OK","NG")</f>
        <v>OK</v>
      </c>
      <c r="F18" s="12"/>
      <c r="G18" s="12"/>
    </row>
    <row r="19" spans="2:17" x14ac:dyDescent="0.15">
      <c r="B19" s="12"/>
      <c r="C19" s="12"/>
      <c r="D19" s="12"/>
      <c r="E19" s="12"/>
      <c r="F19" s="12"/>
      <c r="G19" s="12"/>
    </row>
    <row r="20" spans="2:17" ht="14.25" x14ac:dyDescent="0.15">
      <c r="B20" s="12"/>
      <c r="C20" s="29"/>
      <c r="D20" s="30" t="s">
        <v>4</v>
      </c>
      <c r="E20" s="31" t="s">
        <v>5</v>
      </c>
      <c r="F20" s="32"/>
      <c r="G20" s="33"/>
      <c r="H20" s="34"/>
    </row>
    <row r="21" spans="2:17" x14ac:dyDescent="0.15">
      <c r="B21" s="12"/>
      <c r="C21" s="37"/>
      <c r="D21" s="38" t="s">
        <v>30</v>
      </c>
      <c r="E21" s="39" t="s">
        <v>31</v>
      </c>
      <c r="F21" s="40"/>
      <c r="G21" s="41"/>
      <c r="H21" s="17"/>
    </row>
    <row r="22" spans="2:17" ht="14.25" thickBot="1" x14ac:dyDescent="0.2">
      <c r="B22" s="12"/>
      <c r="C22" s="45" t="s">
        <v>27</v>
      </c>
      <c r="D22" s="56">
        <f>ROUND(K11*E10/1000,1)</f>
        <v>6.2</v>
      </c>
      <c r="E22" s="46"/>
      <c r="F22" s="47"/>
      <c r="G22" s="41"/>
      <c r="H22" s="17"/>
    </row>
    <row r="23" spans="2:17" x14ac:dyDescent="0.15">
      <c r="B23" s="12"/>
      <c r="C23" s="57" t="s">
        <v>65</v>
      </c>
      <c r="D23" s="8">
        <v>0</v>
      </c>
      <c r="E23" s="62">
        <f>$E$10</f>
        <v>2700</v>
      </c>
      <c r="F23" s="59"/>
      <c r="G23" s="25"/>
      <c r="H23" s="23"/>
    </row>
    <row r="24" spans="2:17" x14ac:dyDescent="0.15">
      <c r="B24" s="12"/>
      <c r="C24" s="57" t="s">
        <v>66</v>
      </c>
      <c r="D24" s="9">
        <v>0</v>
      </c>
      <c r="E24" s="62">
        <f t="shared" ref="E24:E26" si="0">$E$10</f>
        <v>2700</v>
      </c>
      <c r="F24" s="59"/>
      <c r="G24" s="25"/>
      <c r="H24" s="23"/>
    </row>
    <row r="25" spans="2:17" x14ac:dyDescent="0.15">
      <c r="B25" s="12"/>
      <c r="C25" s="57" t="s">
        <v>67</v>
      </c>
      <c r="D25" s="9">
        <v>0</v>
      </c>
      <c r="E25" s="62">
        <f t="shared" si="0"/>
        <v>2700</v>
      </c>
      <c r="F25" s="59"/>
      <c r="G25" s="25"/>
      <c r="H25" s="23"/>
    </row>
    <row r="26" spans="2:17" ht="27.75" customHeight="1" thickBot="1" x14ac:dyDescent="0.2">
      <c r="B26" s="12"/>
      <c r="C26" s="65" t="s">
        <v>71</v>
      </c>
      <c r="D26" s="6">
        <v>0</v>
      </c>
      <c r="E26" s="62">
        <f t="shared" si="0"/>
        <v>2700</v>
      </c>
      <c r="F26" s="59"/>
      <c r="G26" s="25"/>
      <c r="H26" s="23"/>
    </row>
    <row r="27" spans="2:17" x14ac:dyDescent="0.15">
      <c r="B27" s="12"/>
      <c r="C27" s="49" t="s">
        <v>9</v>
      </c>
      <c r="D27" s="50">
        <f>SUM(D23:D26)</f>
        <v>0</v>
      </c>
      <c r="E27" s="63"/>
      <c r="F27" s="48"/>
      <c r="G27" s="12"/>
    </row>
    <row r="28" spans="2:17" x14ac:dyDescent="0.15">
      <c r="B28" s="12"/>
      <c r="C28" s="12"/>
      <c r="D28" s="12"/>
      <c r="E28" s="12"/>
      <c r="F28" s="12"/>
      <c r="G28" s="12"/>
    </row>
    <row r="29" spans="2:17" x14ac:dyDescent="0.15">
      <c r="I29" s="17"/>
      <c r="J29" s="54"/>
      <c r="K29" s="54"/>
      <c r="L29" s="54"/>
      <c r="M29" s="54"/>
      <c r="N29" s="54"/>
      <c r="O29" s="54"/>
    </row>
    <row r="30" spans="2:17" x14ac:dyDescent="0.15">
      <c r="D30" s="54"/>
      <c r="E30" s="55"/>
      <c r="I30" s="17"/>
      <c r="J30" s="54"/>
      <c r="K30" s="54"/>
      <c r="L30" s="54"/>
      <c r="M30" s="54"/>
      <c r="N30" s="54"/>
      <c r="O30" s="54"/>
    </row>
    <row r="31" spans="2:17" x14ac:dyDescent="0.15">
      <c r="I31" s="17"/>
      <c r="J31" s="54"/>
      <c r="K31" s="54"/>
      <c r="L31" s="54"/>
      <c r="M31" s="54"/>
      <c r="N31" s="54"/>
      <c r="O31" s="54"/>
    </row>
    <row r="32" spans="2:17" x14ac:dyDescent="0.15">
      <c r="D32" s="54"/>
      <c r="E32" s="55"/>
      <c r="I32" s="23"/>
      <c r="J32" s="55"/>
      <c r="K32" s="55"/>
      <c r="L32" s="55"/>
      <c r="M32" s="55"/>
      <c r="N32" s="55"/>
      <c r="O32" s="55"/>
    </row>
    <row r="33" spans="3:18" x14ac:dyDescent="0.15">
      <c r="D33" s="54"/>
      <c r="E33" s="55"/>
      <c r="I33" s="23"/>
      <c r="J33" s="55"/>
      <c r="K33" s="55"/>
      <c r="L33" s="55"/>
      <c r="M33" s="55"/>
      <c r="N33" s="55"/>
      <c r="O33" s="55"/>
    </row>
    <row r="36" spans="3:18" x14ac:dyDescent="0.15">
      <c r="D36" s="54"/>
      <c r="E36" s="54"/>
      <c r="F36" s="54"/>
      <c r="G36" s="54"/>
      <c r="H36" s="17"/>
      <c r="P36" s="54"/>
      <c r="Q36" s="54"/>
      <c r="R36" s="54"/>
    </row>
    <row r="37" spans="3:18" x14ac:dyDescent="0.15">
      <c r="C37" s="54"/>
      <c r="D37" s="54"/>
      <c r="E37" s="54"/>
      <c r="F37" s="54"/>
      <c r="G37" s="54"/>
      <c r="H37" s="17"/>
      <c r="P37" s="54"/>
      <c r="Q37" s="54"/>
      <c r="R37" s="54"/>
    </row>
    <row r="38" spans="3:18" x14ac:dyDescent="0.15">
      <c r="C38" s="54"/>
      <c r="D38" s="54"/>
      <c r="E38" s="54"/>
      <c r="F38" s="54"/>
      <c r="G38" s="54"/>
      <c r="H38" s="17"/>
      <c r="P38" s="54"/>
      <c r="Q38" s="54"/>
      <c r="R38" s="54"/>
    </row>
    <row r="39" spans="3:18" x14ac:dyDescent="0.15">
      <c r="C39" s="55"/>
      <c r="D39" s="55"/>
      <c r="E39" s="55"/>
      <c r="F39" s="55"/>
      <c r="G39" s="55"/>
      <c r="H39" s="23"/>
      <c r="P39" s="55"/>
      <c r="Q39" s="55"/>
      <c r="R39" s="55"/>
    </row>
    <row r="40" spans="3:18" x14ac:dyDescent="0.15">
      <c r="C40" s="55"/>
      <c r="D40" s="55"/>
      <c r="E40" s="55"/>
      <c r="F40" s="55"/>
      <c r="G40" s="55"/>
      <c r="H40" s="23"/>
      <c r="P40" s="55"/>
      <c r="Q40" s="55"/>
      <c r="R40" s="55"/>
    </row>
  </sheetData>
  <sheetProtection password="C3AE" sheet="1" formatCells="0" formatColumns="0" formatRows="0" insertColumns="0" insertRows="0" insertHyperlinks="0" deleteColumns="0" deleteRows="0" sort="0" autoFilter="0" pivotTables="0"/>
  <mergeCells count="1">
    <mergeCell ref="B1:G1"/>
  </mergeCells>
  <phoneticPr fontId="1"/>
  <dataValidations count="3">
    <dataValidation type="list" allowBlank="1" showInputMessage="1" showErrorMessage="1" sqref="E13">
      <formula1>$I$3:$I$6</formula1>
    </dataValidation>
    <dataValidation type="list" allowBlank="1" showInputMessage="1" showErrorMessage="1" sqref="E12">
      <formula1>$J$8:$K$8</formula1>
    </dataValidation>
    <dataValidation type="list" allowBlank="1" showInputMessage="1" showErrorMessage="1" sqref="E11">
      <formula1>$I$8:$I$9</formula1>
    </dataValidation>
  </dataValidations>
  <printOptions horizontalCentered="1" verticalCentered="1"/>
  <pageMargins left="0.70866141732283472" right="0.70866141732283472" top="0.74803149606299213" bottom="0.74803149606299213" header="0.31496062992125984" footer="0.31496062992125984"/>
  <pageSetup paperSize="9" scale="145"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使用上の注意</vt:lpstr>
      <vt:lpstr>A</vt:lpstr>
      <vt:lpstr>B</vt:lpstr>
      <vt:lpstr>B"</vt:lpstr>
      <vt:lpstr>C</vt:lpstr>
      <vt:lpstr>C"</vt:lpstr>
      <vt:lpstr>D</vt:lpstr>
      <vt:lpstr>E</vt:lpstr>
      <vt:lpstr>F</vt:lpstr>
      <vt:lpstr>A!Print_Area</vt:lpstr>
      <vt:lpstr>B!Print_Area</vt:lpstr>
      <vt:lpstr>'B"'!Print_Area</vt:lpstr>
      <vt:lpstr>'C'!Print_Area</vt:lpstr>
      <vt:lpstr>'C"'!Print_Area</vt:lpstr>
      <vt:lpstr>D!Print_Area</vt:lpstr>
      <vt:lpstr>E!Print_Area</vt:lpstr>
      <vt:lpstr>F!Print_Area</vt:lpstr>
      <vt:lpstr>使用上の注意!Print_Area</vt:lpstr>
      <vt:lpstr>E!φ4ワイヤ</vt:lpstr>
      <vt:lpstr>φ4ワイヤ</vt:lpstr>
      <vt:lpstr>E!φ5ワイヤ</vt:lpstr>
      <vt:lpstr>φ5ワイヤ</vt:lpstr>
      <vt:lpstr>E!φ6ワイヤ</vt:lpstr>
      <vt:lpstr>φ6ワイヤ</vt:lpstr>
      <vt:lpstr>E!φ8ワイヤ</vt:lpstr>
      <vt:lpstr>φ8ワイヤ</vt:lpstr>
    </vt:vector>
  </TitlesOfParts>
  <Company>MITSUBISHI HEAVY INDUSTRIES, LTD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長原　邦彦</cp:lastModifiedBy>
  <cp:lastPrinted>2018-02-08T03:00:11Z</cp:lastPrinted>
  <dcterms:created xsi:type="dcterms:W3CDTF">2017-05-31T02:01:46Z</dcterms:created>
  <dcterms:modified xsi:type="dcterms:W3CDTF">2018-02-22T05:03:18Z</dcterms:modified>
</cp:coreProperties>
</file>